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O:\FinanceRam\Pensia\שוטף - כספים פנסיה\נכסים לאתר\2021\"/>
    </mc:Choice>
  </mc:AlternateContent>
  <xr:revisionPtr revIDLastSave="0" documentId="13_ncr:1_{D5BDF007-D186-499B-9C58-B95CA50E7EEF}" xr6:coauthVersionLast="36" xr6:coauthVersionMax="36" xr10:uidLastSave="{00000000-0000-0000-0000-000000000000}"/>
  <bookViews>
    <workbookView xWindow="240" yWindow="435" windowWidth="13740" windowHeight="7455" tabRatio="746" xr2:uid="{00000000-000D-0000-FFFF-FFFF00000000}"/>
  </bookViews>
  <sheets>
    <sheet name="אודות הקרן " sheetId="1" r:id="rId1"/>
    <sheet name="הרכב נכסים הראל פנסיה" sheetId="3" r:id="rId2"/>
    <sheet name="קופג צהל" sheetId="7" state="hidden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OK">[1]PRM!$C$4</definedName>
    <definedName name="_xlnm.Print_Area" localSheetId="0">'אודות הקרן '!$A$1:$L$11</definedName>
  </definedNames>
  <calcPr calcId="191029"/>
</workbook>
</file>

<file path=xl/calcChain.xml><?xml version="1.0" encoding="utf-8"?>
<calcChain xmlns="http://schemas.openxmlformats.org/spreadsheetml/2006/main">
  <c r="D43" i="3" l="1"/>
  <c r="C39" i="3"/>
  <c r="C38" i="3"/>
  <c r="G27" i="3" l="1"/>
  <c r="G22" i="3"/>
  <c r="G23" i="3"/>
  <c r="G24" i="3"/>
  <c r="G25" i="3"/>
  <c r="G26" i="3"/>
  <c r="G21" i="3"/>
  <c r="J11" i="1" l="1"/>
  <c r="K11" i="1"/>
  <c r="L11" i="1"/>
  <c r="M10" i="1" l="1"/>
  <c r="M9" i="1"/>
  <c r="M8" i="1"/>
  <c r="M7" i="1"/>
  <c r="K22" i="3" l="1"/>
  <c r="K23" i="3"/>
  <c r="K24" i="3"/>
  <c r="K25" i="3"/>
  <c r="K26" i="3"/>
  <c r="K27" i="3"/>
  <c r="J22" i="3"/>
  <c r="J23" i="3"/>
  <c r="J24" i="3"/>
  <c r="J25" i="3"/>
  <c r="J26" i="3"/>
  <c r="J27" i="3"/>
  <c r="I22" i="3"/>
  <c r="I23" i="3"/>
  <c r="I24" i="3"/>
  <c r="I25" i="3"/>
  <c r="I26" i="3"/>
  <c r="I27" i="3"/>
  <c r="L22" i="3"/>
  <c r="L23" i="3"/>
  <c r="L24" i="3"/>
  <c r="L25" i="3"/>
  <c r="L26" i="3"/>
  <c r="L27" i="3"/>
  <c r="H22" i="3"/>
  <c r="H23" i="3"/>
  <c r="H24" i="3"/>
  <c r="H25" i="3"/>
  <c r="H26" i="3"/>
  <c r="H27" i="3"/>
  <c r="H21" i="3"/>
  <c r="F22" i="3"/>
  <c r="F23" i="3"/>
  <c r="F24" i="3"/>
  <c r="F25" i="3"/>
  <c r="F26" i="3"/>
  <c r="F27" i="3"/>
  <c r="E22" i="3"/>
  <c r="E23" i="3"/>
  <c r="E24" i="3"/>
  <c r="E25" i="3"/>
  <c r="E26" i="3"/>
  <c r="E27" i="3"/>
  <c r="D22" i="3"/>
  <c r="D23" i="3"/>
  <c r="D24" i="3"/>
  <c r="D25" i="3"/>
  <c r="D26" i="3"/>
  <c r="D27" i="3"/>
  <c r="C22" i="3"/>
  <c r="C23" i="3"/>
  <c r="C24" i="3"/>
  <c r="C25" i="3"/>
  <c r="C26" i="3"/>
  <c r="C27" i="3"/>
  <c r="C29" i="3"/>
  <c r="C34" i="3"/>
  <c r="C31" i="3"/>
  <c r="C32" i="3"/>
  <c r="I29" i="3"/>
  <c r="J29" i="3"/>
  <c r="K29" i="3"/>
  <c r="L29" i="3"/>
  <c r="H29" i="3"/>
  <c r="G29" i="3"/>
  <c r="F29" i="3"/>
  <c r="E29" i="3"/>
  <c r="D29" i="3"/>
  <c r="C30" i="3" s="1"/>
  <c r="M11" i="1" l="1"/>
  <c r="I11" i="1"/>
  <c r="H11" i="1"/>
  <c r="G11" i="1"/>
  <c r="F11" i="1"/>
  <c r="E11" i="1"/>
  <c r="D11" i="1"/>
  <c r="C27" i="7"/>
  <c r="C26" i="7"/>
  <c r="C24" i="7"/>
  <c r="C23" i="7"/>
  <c r="C22" i="7"/>
  <c r="C21" i="7"/>
  <c r="C20" i="7"/>
  <c r="C41" i="3"/>
  <c r="L8" i="3"/>
  <c r="L21" i="3"/>
  <c r="K21" i="3"/>
  <c r="J21" i="3"/>
  <c r="I21" i="3"/>
  <c r="F21" i="3"/>
  <c r="E21" i="3"/>
  <c r="D21" i="3"/>
  <c r="C21" i="3"/>
  <c r="L10" i="1"/>
  <c r="K10" i="1"/>
  <c r="J10" i="1"/>
  <c r="I10" i="1"/>
  <c r="H10" i="1"/>
  <c r="G10" i="1"/>
  <c r="F10" i="1"/>
  <c r="E10" i="1"/>
  <c r="D10" i="1"/>
  <c r="L9" i="1"/>
  <c r="K9" i="1"/>
  <c r="J9" i="1"/>
  <c r="I9" i="1"/>
  <c r="H9" i="1"/>
  <c r="G9" i="1"/>
  <c r="F9" i="1"/>
  <c r="E9" i="1"/>
  <c r="D9" i="1"/>
  <c r="L8" i="1"/>
  <c r="K8" i="1"/>
  <c r="J8" i="1"/>
  <c r="I8" i="1"/>
  <c r="H8" i="1"/>
  <c r="G8" i="1"/>
  <c r="F8" i="1"/>
  <c r="E8" i="1"/>
  <c r="D8" i="1"/>
  <c r="C8" i="1"/>
  <c r="L7" i="1"/>
  <c r="K7" i="1"/>
  <c r="J7" i="1"/>
  <c r="I7" i="1"/>
  <c r="H7" i="1"/>
  <c r="G7" i="1"/>
  <c r="F7" i="1"/>
  <c r="E7" i="1"/>
  <c r="D7" i="1"/>
  <c r="C7" i="1"/>
  <c r="L7" i="3" l="1"/>
  <c r="L9" i="3"/>
  <c r="L5" i="3"/>
  <c r="M5" i="1"/>
  <c r="L4" i="3"/>
  <c r="L28" i="3"/>
  <c r="L11" i="3" s="1"/>
  <c r="L10" i="3"/>
  <c r="L6" i="3"/>
  <c r="L15" i="3" l="1"/>
  <c r="E4" i="3" l="1"/>
  <c r="E8" i="3"/>
  <c r="E6" i="3"/>
  <c r="E7" i="3"/>
  <c r="E10" i="3"/>
  <c r="E9" i="3"/>
  <c r="E5" i="3"/>
  <c r="E28" i="3"/>
  <c r="E11" i="3" s="1"/>
  <c r="C6" i="1" l="1"/>
  <c r="C10" i="3" l="1"/>
  <c r="C9" i="3"/>
  <c r="J8" i="3"/>
  <c r="C8" i="3"/>
  <c r="C7" i="3"/>
  <c r="C6" i="3"/>
  <c r="C5" i="3"/>
  <c r="J4" i="3"/>
  <c r="C4" i="3"/>
  <c r="J7" i="3" l="1"/>
  <c r="J6" i="3"/>
  <c r="J10" i="3"/>
  <c r="J5" i="3"/>
  <c r="J9" i="3"/>
  <c r="K6" i="3"/>
  <c r="K10" i="3"/>
  <c r="H5" i="3"/>
  <c r="H9" i="3"/>
  <c r="H28" i="3"/>
  <c r="H11" i="3" s="1"/>
  <c r="H6" i="3"/>
  <c r="H10" i="3"/>
  <c r="H7" i="3"/>
  <c r="H4" i="3"/>
  <c r="H8" i="3"/>
  <c r="G4" i="3"/>
  <c r="G28" i="3"/>
  <c r="G11" i="3" s="1"/>
  <c r="G7" i="3"/>
  <c r="G10" i="3"/>
  <c r="G8" i="3"/>
  <c r="G5" i="3"/>
  <c r="G9" i="3"/>
  <c r="G6" i="3"/>
  <c r="D10" i="3"/>
  <c r="D6" i="3"/>
  <c r="D4" i="3"/>
  <c r="D7" i="3"/>
  <c r="D8" i="3"/>
  <c r="D5" i="3"/>
  <c r="D9" i="3"/>
  <c r="I4" i="3"/>
  <c r="I28" i="3"/>
  <c r="I11" i="3" s="1"/>
  <c r="I8" i="3"/>
  <c r="I6" i="3"/>
  <c r="I9" i="3"/>
  <c r="I5" i="3"/>
  <c r="I7" i="3"/>
  <c r="I10" i="3"/>
  <c r="K28" i="3"/>
  <c r="K11" i="3" s="1"/>
  <c r="K5" i="3"/>
  <c r="K9" i="3"/>
  <c r="K4" i="3"/>
  <c r="K8" i="3"/>
  <c r="K7" i="3"/>
  <c r="F8" i="3"/>
  <c r="F4" i="3"/>
  <c r="F9" i="3"/>
  <c r="F6" i="3"/>
  <c r="F10" i="3"/>
  <c r="F7" i="3"/>
  <c r="F5" i="3"/>
  <c r="J28" i="3"/>
  <c r="J11" i="3" s="1"/>
  <c r="J15" i="3" l="1"/>
  <c r="K15" i="3"/>
  <c r="H15" i="3"/>
  <c r="G15" i="3"/>
  <c r="I15" i="3"/>
  <c r="C42" i="3" l="1"/>
  <c r="C40" i="3"/>
  <c r="C43" i="3" l="1"/>
  <c r="F28" i="3" l="1"/>
  <c r="F11" i="3" s="1"/>
  <c r="I5" i="1"/>
  <c r="J5" i="1"/>
  <c r="F5" i="1"/>
  <c r="K5" i="1"/>
  <c r="G5" i="1"/>
  <c r="L5" i="1"/>
  <c r="H5" i="1"/>
  <c r="D28" i="3" l="1"/>
  <c r="D11" i="3" s="1"/>
  <c r="C28" i="3"/>
  <c r="C11" i="3" s="1"/>
  <c r="C28" i="7" l="1"/>
  <c r="C30" i="7" s="1"/>
  <c r="C5" i="7" l="1"/>
  <c r="C33" i="7"/>
  <c r="C6" i="7"/>
  <c r="C9" i="7"/>
  <c r="C11" i="7"/>
  <c r="C8" i="7"/>
  <c r="C10" i="7"/>
  <c r="C12" i="7"/>
  <c r="C7" i="7"/>
  <c r="C16" i="7" l="1"/>
  <c r="E5" i="1" l="1"/>
  <c r="C33" i="3"/>
  <c r="D5" i="1"/>
  <c r="C5" i="1" l="1"/>
  <c r="C12" i="1"/>
  <c r="C13" i="1" s="1"/>
  <c r="C35" i="3"/>
  <c r="D15" i="3"/>
  <c r="E15" i="3"/>
  <c r="F15" i="3"/>
  <c r="C1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לנה אוסיפוב</author>
  </authors>
  <commentList>
    <comment ref="B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לנה אוסיפוב:</t>
        </r>
        <r>
          <rPr>
            <sz val="9"/>
            <color indexed="81"/>
            <rFont val="Tahoma"/>
            <family val="2"/>
          </rPr>
          <t xml:space="preserve">
לפי פירוט מקרן בנטרול זכאים פיננסיים ובתוספת חייבים לא פיננסיים
</t>
        </r>
      </text>
    </comment>
    <comment ref="B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לנה אוסיפוב:</t>
        </r>
        <r>
          <rPr>
            <sz val="9"/>
            <color indexed="81"/>
            <rFont val="Tahoma"/>
            <family val="2"/>
          </rPr>
          <t xml:space="preserve">
לפי פירוט מקרן בנטרול זכאים פיננסיים ובתוספת חייבים לא פיננסיים
</t>
        </r>
      </text>
    </comment>
  </commentList>
</comments>
</file>

<file path=xl/sharedStrings.xml><?xml version="1.0" encoding="utf-8"?>
<sst xmlns="http://schemas.openxmlformats.org/spreadsheetml/2006/main" count="84" uniqueCount="46">
  <si>
    <t>מבוטחים</t>
  </si>
  <si>
    <t>פנסיונרים</t>
  </si>
  <si>
    <t>שיעור דמי הניהול שגבתה הקרן בפועל מסך נכסי העמיתים בממוצע</t>
  </si>
  <si>
    <t>שיעור תשואה נומינלי ברוטו (בכל אחד מאפיקי ההשקעה)</t>
  </si>
  <si>
    <t>שיעור דמי הניהול שגבתה הקרן בפועל מסך דמי הגמולים בממוצע</t>
  </si>
  <si>
    <t>יתרת נכסים באלפי ש"ח</t>
  </si>
  <si>
    <t>סך נכסי הקרן</t>
  </si>
  <si>
    <t>פרטים</t>
  </si>
  <si>
    <t>אפיק השקעה כללי</t>
  </si>
  <si>
    <t>פקדונות והלוואות</t>
  </si>
  <si>
    <t xml:space="preserve">מניות וניירות ערך סחירים אחרים </t>
  </si>
  <si>
    <t>אג"ח ממשלתי סחיר</t>
  </si>
  <si>
    <t>אג"ח קונצרני סחיר</t>
  </si>
  <si>
    <t xml:space="preserve">מזומנים ושווה מזומנים </t>
  </si>
  <si>
    <t>אג"ח מיועדות</t>
  </si>
  <si>
    <t>מקרקעין</t>
  </si>
  <si>
    <t>השקעות אחרות</t>
  </si>
  <si>
    <t xml:space="preserve">מזומנים ושווי מזומנים </t>
  </si>
  <si>
    <t>סה"כ מבוטחים</t>
  </si>
  <si>
    <t>סה"כ פנסיונרים</t>
  </si>
  <si>
    <t>סה"כ נכסים</t>
  </si>
  <si>
    <t xml:space="preserve">לפי דוח כספי </t>
  </si>
  <si>
    <t>הפרש</t>
  </si>
  <si>
    <t>סה"כ זכאים קיימים</t>
  </si>
  <si>
    <t>שקלי טווח קצר</t>
  </si>
  <si>
    <t>שיעור הוצאות לניהול השקעות</t>
  </si>
  <si>
    <t>מזה: שיעור ההוצאות לניהול חיצוני</t>
  </si>
  <si>
    <t>גילעד כללי</t>
  </si>
  <si>
    <t>מנוף כללי</t>
  </si>
  <si>
    <t>הלכה</t>
  </si>
  <si>
    <t>אג"ח ללא מניות</t>
  </si>
  <si>
    <t>מניות</t>
  </si>
  <si>
    <t>הראל פנסיה</t>
  </si>
  <si>
    <t>התחייבויות לא פיננסיות</t>
  </si>
  <si>
    <t>חייבים שוטפים לא פיננסיים</t>
  </si>
  <si>
    <t>לפי קרן</t>
  </si>
  <si>
    <t>דוח כספי</t>
  </si>
  <si>
    <t>הראל כללית לפי דוח כספי 31/12/18</t>
  </si>
  <si>
    <t>הראל פנסיה מסלול לבני 60 ומעלה</t>
  </si>
  <si>
    <t>הראל פנסיה מסלול לבני 50 עד 60</t>
  </si>
  <si>
    <t>הראל פנסיה מסלול לגילאי 50 ומטה</t>
  </si>
  <si>
    <t>הראל  פנסיה</t>
  </si>
  <si>
    <t>הראל פנסיה מחקה מדד 500 s&amp;p</t>
  </si>
  <si>
    <t>נתוני קרנות הראל פנסיה ליום 31 בדצמבר 2021</t>
  </si>
  <si>
    <t>הראל גילעד לפי דוח כספי 31/12/21</t>
  </si>
  <si>
    <t xml:space="preserve">נכס לקבל מבטח משנה,מוצג כחלק מהתחייבויות פנסיוניות ולא בחייבים /זכאים,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</si>
</sst>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_(* #,##0_);_(* \(#,##0\);_(* &quot;-&quot;_);_(@_)"/>
  </numFmts>
  <fonts count="1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1"/>
      <name val="Arial"/>
      <family val="2"/>
      <scheme val="minor"/>
    </font>
    <font>
      <u/>
      <sz val="11"/>
      <color theme="10"/>
      <name val="David"/>
      <family val="2"/>
    </font>
    <font>
      <sz val="11"/>
      <color theme="1"/>
      <name val="David"/>
      <family val="2"/>
    </font>
    <font>
      <sz val="11"/>
      <color theme="1"/>
      <name val="David"/>
      <family val="2"/>
      <charset val="177"/>
    </font>
    <font>
      <sz val="10"/>
      <name val="Arial"/>
      <family val="2"/>
    </font>
    <font>
      <u/>
      <sz val="11"/>
      <color theme="10"/>
      <name val="Arial"/>
      <family val="2"/>
      <charset val="177"/>
    </font>
    <font>
      <b/>
      <u/>
      <sz val="11"/>
      <color theme="1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indexed="64"/>
      </left>
      <right/>
      <top/>
      <bottom style="medium">
        <color theme="3" tint="0.39997558519241921"/>
      </bottom>
      <diagonal/>
    </border>
    <border>
      <left/>
      <right/>
      <top/>
      <bottom style="medium">
        <color theme="3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/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3" tint="0.39997558519241921"/>
      </top>
      <bottom style="medium">
        <color theme="3" tint="0.39997558519241921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3" fillId="0" borderId="0"/>
    <xf numFmtId="0" fontId="4" fillId="0" borderId="0">
      <alignment horizontal="right" wrapText="1"/>
    </xf>
    <xf numFmtId="165" fontId="3" fillId="0" borderId="0" applyFont="0" applyFill="0" applyBorder="0" applyAlignment="0" applyProtection="0"/>
    <xf numFmtId="0" fontId="9" fillId="0" borderId="0"/>
    <xf numFmtId="43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5" fillId="0" borderId="0"/>
    <xf numFmtId="0" fontId="8" fillId="0" borderId="0"/>
  </cellStyleXfs>
  <cellXfs count="62">
    <xf numFmtId="0" fontId="0" fillId="0" borderId="0" xfId="0"/>
    <xf numFmtId="0" fontId="0" fillId="2" borderId="0" xfId="0" applyFill="1"/>
    <xf numFmtId="0" fontId="0" fillId="2" borderId="0" xfId="0" applyFill="1" applyAlignment="1"/>
    <xf numFmtId="9" fontId="0" fillId="2" borderId="0" xfId="2" applyFont="1" applyFill="1" applyAlignment="1"/>
    <xf numFmtId="0" fontId="0" fillId="2" borderId="6" xfId="0" applyFill="1" applyBorder="1" applyAlignment="1"/>
    <xf numFmtId="165" fontId="0" fillId="2" borderId="6" xfId="0" applyNumberFormat="1" applyFont="1" applyFill="1" applyBorder="1" applyAlignment="1">
      <alignment horizontal="center" wrapText="1"/>
    </xf>
    <xf numFmtId="10" fontId="0" fillId="2" borderId="6" xfId="2" applyNumberFormat="1" applyFont="1" applyFill="1" applyBorder="1" applyAlignment="1"/>
    <xf numFmtId="0" fontId="6" fillId="2" borderId="0" xfId="3" applyFont="1" applyFill="1" applyAlignment="1" applyProtection="1">
      <alignment horizontal="center"/>
    </xf>
    <xf numFmtId="0" fontId="11" fillId="2" borderId="0" xfId="0" applyFont="1" applyFill="1" applyAlignment="1"/>
    <xf numFmtId="165" fontId="0" fillId="2" borderId="0" xfId="0" applyNumberFormat="1" applyFill="1" applyAlignment="1"/>
    <xf numFmtId="9" fontId="0" fillId="2" borderId="0" xfId="2" applyFont="1" applyFill="1"/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horizontal="right" vertical="center"/>
    </xf>
    <xf numFmtId="0" fontId="0" fillId="2" borderId="0" xfId="0" applyFill="1" applyBorder="1"/>
    <xf numFmtId="164" fontId="8" fillId="2" borderId="3" xfId="1" applyNumberFormat="1" applyFont="1" applyFill="1" applyBorder="1"/>
    <xf numFmtId="164" fontId="8" fillId="3" borderId="3" xfId="1" applyNumberFormat="1" applyFont="1" applyFill="1" applyBorder="1"/>
    <xf numFmtId="0" fontId="8" fillId="3" borderId="3" xfId="0" applyFont="1" applyFill="1" applyBorder="1"/>
    <xf numFmtId="43" fontId="8" fillId="2" borderId="3" xfId="1" applyNumberFormat="1" applyFont="1" applyFill="1" applyBorder="1"/>
    <xf numFmtId="164" fontId="8" fillId="2" borderId="3" xfId="0" applyNumberFormat="1" applyFont="1" applyFill="1" applyBorder="1"/>
    <xf numFmtId="10" fontId="0" fillId="2" borderId="0" xfId="0" applyNumberFormat="1" applyFill="1"/>
    <xf numFmtId="164" fontId="0" fillId="2" borderId="6" xfId="1" applyNumberFormat="1" applyFont="1" applyFill="1" applyBorder="1" applyAlignment="1"/>
    <xf numFmtId="164" fontId="0" fillId="2" borderId="0" xfId="0" applyNumberFormat="1" applyFill="1"/>
    <xf numFmtId="0" fontId="1" fillId="2" borderId="6" xfId="0" applyFont="1" applyFill="1" applyBorder="1" applyAlignment="1"/>
    <xf numFmtId="164" fontId="1" fillId="2" borderId="6" xfId="1" applyNumberFormat="1" applyFont="1" applyFill="1" applyBorder="1" applyAlignment="1"/>
    <xf numFmtId="0" fontId="0" fillId="2" borderId="10" xfId="0" applyFill="1" applyBorder="1"/>
    <xf numFmtId="164" fontId="0" fillId="2" borderId="10" xfId="0" applyNumberFormat="1" applyFill="1" applyBorder="1"/>
    <xf numFmtId="0" fontId="1" fillId="2" borderId="11" xfId="0" applyFont="1" applyFill="1" applyBorder="1"/>
    <xf numFmtId="165" fontId="0" fillId="2" borderId="9" xfId="0" applyNumberFormat="1" applyFill="1" applyBorder="1" applyAlignment="1"/>
    <xf numFmtId="165" fontId="0" fillId="0" borderId="12" xfId="0" applyNumberFormat="1" applyFill="1" applyBorder="1" applyAlignment="1"/>
    <xf numFmtId="2" fontId="8" fillId="0" borderId="3" xfId="0" applyNumberFormat="1" applyFont="1" applyFill="1" applyBorder="1"/>
    <xf numFmtId="164" fontId="4" fillId="0" borderId="3" xfId="0" applyNumberFormat="1" applyFont="1" applyFill="1" applyBorder="1"/>
    <xf numFmtId="43" fontId="0" fillId="2" borderId="0" xfId="1" applyFont="1" applyFill="1"/>
    <xf numFmtId="164" fontId="0" fillId="3" borderId="6" xfId="1" applyNumberFormat="1" applyFont="1" applyFill="1" applyBorder="1" applyAlignment="1"/>
    <xf numFmtId="0" fontId="0" fillId="2" borderId="0" xfId="0" applyFill="1" applyAlignment="1">
      <alignment wrapText="1"/>
    </xf>
    <xf numFmtId="0" fontId="0" fillId="2" borderId="6" xfId="0" applyFill="1" applyBorder="1" applyAlignment="1">
      <alignment wrapText="1"/>
    </xf>
    <xf numFmtId="3" fontId="14" fillId="0" borderId="0" xfId="0" applyNumberFormat="1" applyFont="1" applyFill="1" applyAlignment="1">
      <alignment horizontal="right" wrapText="1"/>
    </xf>
    <xf numFmtId="164" fontId="0" fillId="0" borderId="6" xfId="1" applyNumberFormat="1" applyFont="1" applyFill="1" applyBorder="1" applyAlignment="1"/>
    <xf numFmtId="43" fontId="8" fillId="0" borderId="3" xfId="1" applyNumberFormat="1" applyFont="1" applyFill="1" applyBorder="1"/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/>
    <xf numFmtId="3" fontId="14" fillId="0" borderId="0" xfId="0" applyNumberFormat="1" applyFont="1" applyFill="1" applyAlignment="1">
      <alignment wrapText="1"/>
    </xf>
    <xf numFmtId="0" fontId="5" fillId="2" borderId="7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0" fillId="0" borderId="0" xfId="0" applyFill="1"/>
    <xf numFmtId="10" fontId="0" fillId="0" borderId="6" xfId="2" applyNumberFormat="1" applyFont="1" applyFill="1" applyBorder="1" applyAlignment="1"/>
    <xf numFmtId="9" fontId="0" fillId="0" borderId="0" xfId="2" applyFont="1" applyFill="1" applyAlignment="1"/>
    <xf numFmtId="10" fontId="0" fillId="0" borderId="0" xfId="0" applyNumberFormat="1" applyFill="1"/>
    <xf numFmtId="165" fontId="0" fillId="0" borderId="0" xfId="0" applyNumberFormat="1" applyFill="1" applyAlignment="1"/>
    <xf numFmtId="165" fontId="0" fillId="2" borderId="0" xfId="0" applyNumberFormat="1" applyFill="1"/>
  </cellXfs>
  <cellStyles count="15">
    <cellStyle name="=C:\WINNT\SYSTEM32\COMMAND.COM" xfId="8" xr:uid="{00000000-0005-0000-0000-000000000000}"/>
    <cellStyle name="Comma" xfId="1" builtinId="3"/>
    <cellStyle name="Comma [0] 2" xfId="7" xr:uid="{00000000-0005-0000-0000-000002000000}"/>
    <cellStyle name="Comma 2" xfId="9" xr:uid="{00000000-0005-0000-0000-000003000000}"/>
    <cellStyle name="Hyperlink 2" xfId="3" xr:uid="{00000000-0005-0000-0000-000004000000}"/>
    <cellStyle name="Hyperlink 2 2" xfId="10" xr:uid="{00000000-0005-0000-0000-000005000000}"/>
    <cellStyle name="Normal" xfId="0" builtinId="0"/>
    <cellStyle name="Normal 2" xfId="11" xr:uid="{00000000-0005-0000-0000-000007000000}"/>
    <cellStyle name="Normal 2 2" xfId="5" xr:uid="{00000000-0005-0000-0000-000008000000}"/>
    <cellStyle name="Normal 2 2 2" xfId="12" xr:uid="{00000000-0005-0000-0000-000009000000}"/>
    <cellStyle name="Normal 3" xfId="13" xr:uid="{00000000-0005-0000-0000-00000A000000}"/>
    <cellStyle name="Normal 4" xfId="4" xr:uid="{00000000-0005-0000-0000-00000B000000}"/>
    <cellStyle name="Normal 4 2" xfId="14" xr:uid="{00000000-0005-0000-0000-00000C000000}"/>
    <cellStyle name="Percent" xfId="2" builtinId="5"/>
    <cellStyle name="תוכן - מיכון דוחות" xfId="6" xr:uid="{00000000-0005-0000-0000-00000E000000}"/>
  </cellStyles>
  <dxfs count="0"/>
  <tableStyles count="0" defaultTableStyle="TableStyleMedium9" defaultPivotStyle="PivotStyleLight16"/>
  <colors>
    <mruColors>
      <color rgb="FFFFFF99"/>
      <color rgb="FF9999FF"/>
      <color rgb="FFCC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740833</xdr:colOff>
      <xdr:row>45</xdr:row>
      <xdr:rowOff>0</xdr:rowOff>
    </xdr:from>
    <xdr:to>
      <xdr:col>12</xdr:col>
      <xdr:colOff>69726</xdr:colOff>
      <xdr:row>55</xdr:row>
      <xdr:rowOff>121070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3B7A2867-9CD4-45E6-A8D0-0559FF34C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2046857" y="8646583"/>
          <a:ext cx="6313893" cy="19202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Reports\Pensia\Q3\2009\&#1506;&#1514;&#1497;&#1491;&#1497;&#1514;%20&#1493;&#1493;&#1514;&#1497;&#1511;&#1492;\Designed_Excels\all_tables_Atidit_Vatik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Ram/Pensia/&#1513;&#1493;&#1496;&#1507;%20-%20&#1499;&#1505;&#1508;&#1497;&#1501;%20&#1508;&#1504;&#1505;&#1497;&#1492;/&#1491;&#1493;&#1495;&#1493;&#1514;%20&#1500;&#1506;&#1502;&#1497;&#1514;/2021/12.2021/&#1504;&#1514;&#1493;&#1504;&#1497;%20&#1495;&#1513;&#1489;&#1493;&#1514;%20&#1500;&#1491;&#1493;&#1495;%20&#1500;&#1506;&#1502;&#1497;&#1514;%203112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Ram/Reports/Pensia/&#1492;&#1512;&#1488;&#1500;%20&#1508;&#1504;&#1505;&#1497;&#1492;/2021/Q4/&#1488;&#1511;&#1505;&#1500;%20&#1502;&#1506;&#1493;&#1510;&#1489;%20&#1502;&#1510;&#1512;&#1508;&#1497;%20-%20&#1492;&#1512;&#1488;&#1500;%20&#1508;&#1504;&#1505;&#1497;&#1492;%2031.12.202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504;&#1499;&#1505;&#1497;%20&#1508;&#1504;&#1505;&#1497;&#1492;%20&#1500;&#1488;&#1514;&#1512;%20%2031.12.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Ram/Pensia/&#1489;&#1497;&#1511;&#1493;&#1512;&#1514;%20&#1511;&#1512;&#1504;&#1493;&#1514;%20&#1508;&#1504;&#1505;&#1497;&#1492;/&#1492;&#1512;&#1488;&#1500;%20&#1508;&#1504;&#1505;&#1497;&#1492;/2021/12.2021/&#1492;&#1512;&#1488;&#1500;%20&#1508;&#1504;&#1505;&#1497;&#1492;%20&#1506;&#1512;&#1497;&#1499;&#1492;%2031.12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menu"/>
      <sheetName val="מאזנים"/>
      <sheetName val="דוח_הכנסות_והוצאות"/>
      <sheetName val="דוח_תנועה_בקרן_הפנסיה"/>
      <sheetName val="נכסים_לפי_קבוצות_עמיתים"/>
      <sheetName val="נכסים_לפי_קבוצות_שוטף"/>
      <sheetName val="נכסים_לפי_קבוצות_מספרי_השוואה"/>
      <sheetName val="נכסים_לפי_קבוצות_שנתי"/>
      <sheetName val="תשואת_הקרן_נומינלית_ברוטו"/>
      <sheetName val="גיליון1"/>
    </sheetNames>
    <sheetDataSet>
      <sheetData sheetId="0">
        <row r="3">
          <cell r="C3">
            <v>0</v>
          </cell>
        </row>
        <row r="4">
          <cell r="C4" t="str">
            <v>Ok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ריכוז"/>
      <sheetName val="ערכים"/>
      <sheetName val="תשואות"/>
      <sheetName val="הוצאות ישירות 2021 לדיווח "/>
      <sheetName val="הוצאות ניהול השקעות"/>
    </sheetNames>
    <sheetDataSet>
      <sheetData sheetId="0">
        <row r="10">
          <cell r="D10">
            <v>0.17186480690098982</v>
          </cell>
        </row>
        <row r="12">
          <cell r="D12">
            <v>1.7448795953958933</v>
          </cell>
        </row>
        <row r="25">
          <cell r="F25">
            <v>1.84</v>
          </cell>
          <cell r="G25">
            <v>0.19409202633928757</v>
          </cell>
          <cell r="H25">
            <v>0.17451471390177986</v>
          </cell>
          <cell r="I25">
            <v>0.17170476875032567</v>
          </cell>
        </row>
        <row r="27">
          <cell r="F27">
            <v>2.1584531897766475</v>
          </cell>
          <cell r="G27">
            <v>4.6630787968138243E-2</v>
          </cell>
          <cell r="H27">
            <v>0.18247252767511418</v>
          </cell>
          <cell r="I27">
            <v>0.18337812852032392</v>
          </cell>
        </row>
        <row r="29">
          <cell r="F29">
            <v>2.0622907791528746</v>
          </cell>
          <cell r="G29">
            <v>0.21227514519068791</v>
          </cell>
          <cell r="H29">
            <v>1.6720774881487457E-2</v>
          </cell>
          <cell r="I29">
            <v>0</v>
          </cell>
        </row>
        <row r="31">
          <cell r="F31">
            <v>1.6279257580083386</v>
          </cell>
          <cell r="G31">
            <v>0.16393782618704389</v>
          </cell>
          <cell r="H31">
            <v>7.4441422662501366E-2</v>
          </cell>
          <cell r="I31">
            <v>6.4908980229667512E-2</v>
          </cell>
        </row>
        <row r="33">
          <cell r="F33">
            <v>1.0154578769083906</v>
          </cell>
          <cell r="G33">
            <v>0.10774587254238632</v>
          </cell>
          <cell r="H33">
            <v>0.18311700675358392</v>
          </cell>
          <cell r="I33">
            <v>0.22817011310323002</v>
          </cell>
        </row>
        <row r="35">
          <cell r="F35">
            <v>1.6087252550966384</v>
          </cell>
          <cell r="G35">
            <v>0.14434964920704285</v>
          </cell>
          <cell r="H35">
            <v>2.4829758366012472E-3</v>
          </cell>
          <cell r="I35">
            <v>9.3393401335411361E-5</v>
          </cell>
        </row>
        <row r="37">
          <cell r="F37">
            <v>2.3783225152351308</v>
          </cell>
          <cell r="G37">
            <v>0.23224712532972092</v>
          </cell>
          <cell r="H37">
            <v>0.16673610865921021</v>
          </cell>
          <cell r="I37">
            <v>0.175857025330383</v>
          </cell>
        </row>
        <row r="39">
          <cell r="F39">
            <v>2.1271802242067244</v>
          </cell>
          <cell r="G39">
            <v>0.1836804623315258</v>
          </cell>
          <cell r="H39">
            <v>0.19574915073920918</v>
          </cell>
          <cell r="I39">
            <v>0.21647843182285498</v>
          </cell>
        </row>
        <row r="41">
          <cell r="F41">
            <v>1.5738279517186351</v>
          </cell>
          <cell r="G41">
            <v>0.16015474208348479</v>
          </cell>
          <cell r="H41">
            <v>0.22402407998615248</v>
          </cell>
          <cell r="I41">
            <v>0.22964562082018145</v>
          </cell>
        </row>
        <row r="43">
          <cell r="F43">
            <v>1.0958950119438944</v>
          </cell>
          <cell r="G43">
            <v>5.8348330084045941E-2</v>
          </cell>
          <cell r="H43">
            <v>6.7396165512459486E-2</v>
          </cell>
          <cell r="I43">
            <v>0.15356253841461082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Menu"/>
      <sheetName val="מספר_אישור_מסלולים"/>
      <sheetName val="מספר_אישור_מסלולי_ביטוח"/>
      <sheetName val="יחס_נזילות_מצרפי"/>
      <sheetName val="מחמ_עמיתים_מצרפי"/>
      <sheetName val="שינוי_במספר_העמיתים_מצרפי"/>
      <sheetName val="מספר_העמיתים_פעיל_ולא_פעיל"/>
      <sheetName val="ניתוח_זכויות_מבוטחים_פנסיה"/>
      <sheetName val="שעור_דמי_נהול_סקירת_הנהלה_פנסיה"/>
      <sheetName val="שעור_דמנ_סקירת_הנהלה_פנסיונרים"/>
      <sheetName val="דמי_נהול_5_מעסיקים_גדולים_מצרפי"/>
      <sheetName val="ניתוח_רגישות_ריבית_לפי_מסלול"/>
      <sheetName val="ניתוח_רגישות_ריבית_לפי_קצבה"/>
      <sheetName val="ניתוח_נזילות_לפי_מסלולים"/>
      <sheetName val="סיכוני_אשראי_חלוקה_לפי_מיקום"/>
      <sheetName val="סיכוני_אשראי_חלוקה_לפי_דרוג_ארץ"/>
      <sheetName val="סיכוני_אשראי_חלוקה_לפי_דרוג_חול"/>
      <sheetName val="סיכוני_אשראי_ריבית_שווי_הוגן"/>
      <sheetName val="חשיפה_לענפי_משק_נכסי_חוב"/>
      <sheetName val="חשיפה_לענפי_משק_נכסי_חוב (המשך)"/>
      <sheetName val="מאזן_מצרפי"/>
      <sheetName val="מאזן_לפי_מסלולים"/>
      <sheetName val="מאזן_לפי_מסלולים_השוואה"/>
      <sheetName val="דוח_הכנסות_והוצאות_מצרפי"/>
      <sheetName val="הכנסות_והוצאות_לפי_מסלולים"/>
      <sheetName val="הכנס_והוצ_לפי_מסלולים_השוואה1"/>
      <sheetName val="הכנס_והוצ_לפי_מסלולים_השוואה2"/>
      <sheetName val="שינויים_בזכויות_העמיתים_מצרפי"/>
      <sheetName val="שינויים_זכויות_עמיתים_מסלולים"/>
      <sheetName val="זכויות_עמיתים_מסלולים_השוואה1"/>
      <sheetName val="זכויות_עמיתים_מסלולים_השוואה2"/>
      <sheetName val="שיעור_עליית_מדד_ושער_דולר"/>
      <sheetName val="חייבים_ויתרות_חובה_פנסיה"/>
      <sheetName val="חייבים_ויתרות_חובה"/>
      <sheetName val="חייבים_ויתרות_חובה_השוואה"/>
      <sheetName val="נכסי_חוב_סחירים"/>
      <sheetName val="נכסי_חוב_סחירים_השוואה"/>
      <sheetName val="נכסי_חוב_לא_סחירים"/>
      <sheetName val="נכסי_חוב_לא_סחירים_השוואה"/>
      <sheetName val="נכסי_חוב_לא_סחירים_הרכב_מיועדות"/>
      <sheetName val="שווי_הוגן_אגח_מיועדות_פנסיה"/>
      <sheetName val="שווי_הוגן_אגח_מיועדות_השוואה_פנ"/>
      <sheetName val="נכסי_חוב_לא_סחירים_שווי_הוגן"/>
      <sheetName val="נכסי_חוב_ל.ס_שווי_הוגן_השוואה"/>
      <sheetName val="מניות"/>
      <sheetName val="מניות_השוואה"/>
      <sheetName val="השקעות_אחרות"/>
      <sheetName val="השקעות_אחרות_השוואה"/>
      <sheetName val="השקעות_אחרות_נגזרים_חשיפות_פנסי"/>
      <sheetName val="השקעות_אחרות_נגזרים_חשיפות"/>
      <sheetName val="השקעות_אחרות_חשיפות_השוואה"/>
      <sheetName val="נדלן_להשקעה_כולל_מס_השוואה"/>
      <sheetName val="נדלן_להשקעה"/>
      <sheetName val="נדלן_להשקעה_השוואה"/>
      <sheetName val="נדלן_להשקעה_פרטים_נוספים"/>
      <sheetName val="נדלן_להשקעה_רישום_ברשם_מקרקעין"/>
      <sheetName val="זכאים_ויתרות_זכות_פנסיה"/>
      <sheetName val="זכאים_ויתרות_זכות"/>
      <sheetName val="זכאים_ויתרות_זכות_השוואה"/>
      <sheetName val="התחייבויות_לזכאים_קיימים_לפנסיה"/>
      <sheetName val="התחייבויות_קצבה_קיימים_סהכ"/>
      <sheetName val="התחייבויות_קצבה_קיימים_בסיסי"/>
      <sheetName val="התחייבויות_קצבה_קיימים_הלכה"/>
      <sheetName val="התחייבויות_לפנסיונרים_סהכ"/>
      <sheetName val="התחייבויות_לפנסיונרים_בסיסי"/>
      <sheetName val="התחייבויות_לפנסיונרים_הלכה"/>
      <sheetName val="עודף_גרעון_אקטוארי"/>
      <sheetName val="פרוט_דמי_ניהול"/>
      <sheetName val="שיעור_דמי_ניהול"/>
      <sheetName val="עמלות_ניהול_השקעות_מצרפי"/>
      <sheetName val="עמלות_ניהול_השקעות_פנסיה"/>
      <sheetName val="תשואות_מסלולי_השקעה"/>
      <sheetName val="העברות_בין_מסלולי_השקעה_פנסיה"/>
      <sheetName val="יתרות_בעלי_עניין_וצדדים_קשורים"/>
      <sheetName val="עסקאות_בעלי_עניין_וצדדים_קשורים"/>
      <sheetName val="יתרה_גבוהה_בעל_עניין_צד_קשור"/>
      <sheetName val="מסים"/>
      <sheetName val="חובות_מעבידים"/>
      <sheetName val="יתרת_התחייבות_קרנות_השקעה"/>
      <sheetName val="יתרת_התחייבות_התקשרות_נכסי_נדלן"/>
      <sheetName val="קובץ_דיווח_אוצר_כספים_נזילים"/>
      <sheetName val="קובץ_דיווח_אוצר_שיעור_דנח_סקירה"/>
      <sheetName val="קובץ_דיווח_אוצר_שיעור_דנח_גמל"/>
      <sheetName val="קובץ_דיווח_אוצר_מדיניות_השקעה"/>
      <sheetName val="קובץ_אוצר_סיכוני_שוק_מדד_ומטבע"/>
      <sheetName val="קובץ_אוצר_ענפי_משק_מכשיר_הוני"/>
      <sheetName val="DIR5"/>
      <sheetName val="DIR4"/>
      <sheetName val="DIR3"/>
      <sheetName val="DIR2"/>
      <sheetName val="DIR1"/>
      <sheetName val="B7"/>
      <sheetName val="B6"/>
      <sheetName val="B5A"/>
      <sheetName val="B5"/>
      <sheetName val="B4"/>
      <sheetName val="B3"/>
      <sheetName val="B2"/>
      <sheetName val="B1"/>
      <sheetName val="3"/>
      <sheetName val="2"/>
      <sheetName val="1"/>
      <sheetName val="P3"/>
      <sheetName val="P2"/>
      <sheetName val="P1"/>
      <sheetName val="קוביית BI - נגזרים"/>
      <sheetName val="נגזרי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8">
          <cell r="D8">
            <v>14.97365404297042</v>
          </cell>
        </row>
        <row r="9">
          <cell r="D9">
            <v>14.455125962498872</v>
          </cell>
        </row>
        <row r="10">
          <cell r="D10">
            <v>12.722073238607567</v>
          </cell>
        </row>
        <row r="11">
          <cell r="D11">
            <v>4.9059727867007297</v>
          </cell>
        </row>
        <row r="12">
          <cell r="D12">
            <v>18.403678229814503</v>
          </cell>
        </row>
        <row r="13">
          <cell r="D13">
            <v>1.9132757425331937</v>
          </cell>
        </row>
        <row r="14">
          <cell r="D14">
            <v>13.471691252923668</v>
          </cell>
        </row>
        <row r="15">
          <cell r="D15">
            <v>15.567564267746125</v>
          </cell>
        </row>
        <row r="16">
          <cell r="D16">
            <v>13.73839746498704</v>
          </cell>
        </row>
        <row r="17">
          <cell r="D17">
            <v>10.603731383912463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יכום 12.2021 "/>
    </sheetNames>
    <sheetDataSet>
      <sheetData sheetId="0">
        <row r="2">
          <cell r="B2">
            <v>17638958.823502883</v>
          </cell>
          <cell r="C2">
            <v>22725.984909997282</v>
          </cell>
          <cell r="D2">
            <v>10604.554816366999</v>
          </cell>
          <cell r="E2">
            <v>2589489.1550640832</v>
          </cell>
          <cell r="H2">
            <v>416674.19107973995</v>
          </cell>
          <cell r="I2">
            <v>1397335.7114985844</v>
          </cell>
          <cell r="J2">
            <v>8814237.3301392682</v>
          </cell>
          <cell r="K2">
            <v>1506715.8987466895</v>
          </cell>
          <cell r="L2">
            <v>0</v>
          </cell>
          <cell r="M2">
            <v>562564.84798316692</v>
          </cell>
        </row>
        <row r="3">
          <cell r="B3">
            <v>3128125.8753293389</v>
          </cell>
          <cell r="C3">
            <v>1615874.5391393299</v>
          </cell>
          <cell r="D3">
            <v>30277.911730960001</v>
          </cell>
          <cell r="E3">
            <v>483936.04245483497</v>
          </cell>
          <cell r="H3">
            <v>240787.13014123993</v>
          </cell>
          <cell r="I3">
            <v>254344.21739618198</v>
          </cell>
          <cell r="J3">
            <v>1844345.1067840741</v>
          </cell>
          <cell r="K3">
            <v>204917.51154544097</v>
          </cell>
          <cell r="L3">
            <v>93684.547315445001</v>
          </cell>
          <cell r="M3">
            <v>0</v>
          </cell>
        </row>
        <row r="4">
          <cell r="B4">
            <v>1797612.1648452091</v>
          </cell>
          <cell r="C4">
            <v>0</v>
          </cell>
          <cell r="D4">
            <v>47353.038150819986</v>
          </cell>
          <cell r="E4">
            <v>411920.25319268298</v>
          </cell>
          <cell r="H4">
            <v>216530.94668916418</v>
          </cell>
          <cell r="I4">
            <v>253772.98179198007</v>
          </cell>
          <cell r="J4">
            <v>296734.11295344884</v>
          </cell>
          <cell r="K4">
            <v>39740.859291328008</v>
          </cell>
          <cell r="L4">
            <v>0</v>
          </cell>
          <cell r="M4">
            <v>0</v>
          </cell>
        </row>
        <row r="5">
          <cell r="B5">
            <v>4201102.3523301557</v>
          </cell>
          <cell r="C5">
            <v>420670.76900540205</v>
          </cell>
          <cell r="D5">
            <v>9478.293152319</v>
          </cell>
          <cell r="E5">
            <v>422379.18451547896</v>
          </cell>
          <cell r="H5">
            <v>82689.144425174018</v>
          </cell>
          <cell r="I5">
            <v>254408.80620966502</v>
          </cell>
          <cell r="J5">
            <v>1358638.5859276226</v>
          </cell>
          <cell r="K5">
            <v>253308.25412367703</v>
          </cell>
          <cell r="L5">
            <v>9772.0317936370011</v>
          </cell>
          <cell r="M5">
            <v>15741.332988873999</v>
          </cell>
        </row>
        <row r="6">
          <cell r="B6">
            <v>4907689.5810622629</v>
          </cell>
          <cell r="C6">
            <v>0</v>
          </cell>
          <cell r="D6">
            <v>59862.233141051976</v>
          </cell>
          <cell r="E6">
            <v>678790.52661751281</v>
          </cell>
          <cell r="H6">
            <v>245184.82090078603</v>
          </cell>
          <cell r="I6">
            <v>410154.02521620592</v>
          </cell>
          <cell r="J6">
            <v>1341046.2258111702</v>
          </cell>
          <cell r="K6">
            <v>7074.0638200000003</v>
          </cell>
          <cell r="L6">
            <v>2728.1747899999996</v>
          </cell>
          <cell r="M6">
            <v>0</v>
          </cell>
        </row>
        <row r="7">
          <cell r="B7">
            <v>14567654.944315471</v>
          </cell>
          <cell r="C7">
            <v>787727.680626699</v>
          </cell>
          <cell r="D7">
            <v>69525.333459819987</v>
          </cell>
          <cell r="E7">
            <v>2103022.5946117267</v>
          </cell>
          <cell r="H7">
            <v>534739.38776202698</v>
          </cell>
          <cell r="I7">
            <v>1152133.3455172873</v>
          </cell>
          <cell r="J7">
            <v>6260431.7360063521</v>
          </cell>
          <cell r="K7">
            <v>844879.86750718451</v>
          </cell>
          <cell r="L7">
            <v>40012.766478008984</v>
          </cell>
          <cell r="M7">
            <v>215653.06018205598</v>
          </cell>
        </row>
        <row r="8">
          <cell r="B8">
            <v>460089.02815999999</v>
          </cell>
          <cell r="C8">
            <v>0</v>
          </cell>
          <cell r="D8">
            <v>1057.2898700000001</v>
          </cell>
          <cell r="E8">
            <v>40879.024210000003</v>
          </cell>
          <cell r="H8">
            <v>1233.1609900000001</v>
          </cell>
          <cell r="I8">
            <v>5365.2116799999994</v>
          </cell>
          <cell r="J8">
            <v>38561.777740000005</v>
          </cell>
          <cell r="K8">
            <v>0</v>
          </cell>
          <cell r="L8">
            <v>0</v>
          </cell>
          <cell r="M8">
            <v>0</v>
          </cell>
        </row>
        <row r="10">
          <cell r="B10">
            <v>53271303.807721831</v>
          </cell>
          <cell r="C10">
            <v>2861574.2693664073</v>
          </cell>
          <cell r="D10">
            <v>252634.88496808195</v>
          </cell>
          <cell r="E10">
            <v>7689431.1177124688</v>
          </cell>
          <cell r="F10">
            <v>2244768.7036200138</v>
          </cell>
          <cell r="G10">
            <v>26243.786511270991</v>
          </cell>
          <cell r="H10">
            <v>1947658.6494076592</v>
          </cell>
          <cell r="I10">
            <v>4201071.1823125277</v>
          </cell>
          <cell r="J10">
            <v>22777225.755953379</v>
          </cell>
          <cell r="K10">
            <v>3076150.4331555991</v>
          </cell>
          <cell r="L10">
            <v>146175.57568709098</v>
          </cell>
          <cell r="M10">
            <v>793959.24115409702</v>
          </cell>
          <cell r="N10">
            <v>5071341.7238831036</v>
          </cell>
          <cell r="O10">
            <v>76768.817352987011</v>
          </cell>
          <cell r="P10">
            <v>237317.88838442296</v>
          </cell>
        </row>
        <row r="32">
          <cell r="B32">
            <v>512148.13146806706</v>
          </cell>
        </row>
        <row r="33">
          <cell r="B33">
            <v>8184677.549766033</v>
          </cell>
        </row>
        <row r="34">
          <cell r="B34">
            <v>8765456.9320483431</v>
          </cell>
        </row>
        <row r="35">
          <cell r="B35">
            <v>459721.74332750897</v>
          </cell>
        </row>
        <row r="36">
          <cell r="B36">
            <v>183587</v>
          </cell>
        </row>
        <row r="37">
          <cell r="B37">
            <v>22299.833316321998</v>
          </cell>
        </row>
        <row r="38">
          <cell r="B38">
            <v>18127891.189926274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סבר לעדכון הקובץ"/>
      <sheetName val="עדכון"/>
      <sheetName val="SAP השקעות 31.12.2021"/>
      <sheetName val="מאזן בוחן"/>
      <sheetName val="בדיקת כרטיסים חדשים"/>
      <sheetName val="כרטיסים חדשים"/>
      <sheetName val="השקעות סאפ"/>
      <sheetName val="פנ+מיונים"/>
      <sheetName val="מאזן"/>
      <sheetName val="דוח פעילות"/>
      <sheetName val="דוח תנועה"/>
      <sheetName val="ביאורים-מאזן_אקטואריה"/>
      <sheetName val="ביאורים-מאזן_רבעון"/>
      <sheetName val="באור_דמנ"/>
      <sheetName val="באור_דמנ_שיעורים"/>
      <sheetName val="אקטואריה"/>
      <sheetName val="השקעות"/>
      <sheetName val="מבטח משנה"/>
      <sheetName val="יתרות מבטח משנה"/>
      <sheetName val="חייבים"/>
      <sheetName val="זכאים"/>
      <sheetName val="הכנסות"/>
      <sheetName val="הוצאות"/>
      <sheetName val="הון עמיתים"/>
      <sheetName val="נכסים לפי מסלולים"/>
      <sheetName val="יתרות_מעסיקים"/>
      <sheetName val="תשלומי פנסיה"/>
      <sheetName val="מעגל הלוואות סיכום  "/>
      <sheetName val="התאמת ניוד"/>
      <sheetName val="תשואה ומדדים"/>
      <sheetName val="התאמת הון עצמי י.פ 1.1.2020"/>
      <sheetName val="ביאורי השקעות"/>
      <sheetName val="ביאורי השקעות (2)"/>
      <sheetName val="מדדים"/>
      <sheetName val="באור העברות בין מסלולים"/>
      <sheetName val="באור צדדים קשורים"/>
      <sheetName val="באור_עמלות"/>
      <sheetName val="שער_חליפין_והצמדה"/>
      <sheetName val="דוח תשואה יומית"/>
      <sheetName val="שווי מסלולים-דנאל"/>
      <sheetName val="יתרות 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1">
          <cell r="C51">
            <v>104551444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5">
          <cell r="G145">
            <v>73631.199189999548</v>
          </cell>
        </row>
      </sheetData>
      <sheetData sheetId="20">
        <row r="139">
          <cell r="G139">
            <v>-202274</v>
          </cell>
        </row>
      </sheetData>
      <sheetData sheetId="21"/>
      <sheetData sheetId="22"/>
      <sheetData sheetId="23"/>
      <sheetData sheetId="24">
        <row r="24">
          <cell r="C24">
            <v>53139443479.123207</v>
          </cell>
          <cell r="D24">
            <v>7682357445.63202</v>
          </cell>
          <cell r="E24">
            <v>2859595270.7292433</v>
          </cell>
          <cell r="F24">
            <v>252311726.94790685</v>
          </cell>
          <cell r="G24">
            <v>3073261840.3174129</v>
          </cell>
          <cell r="H24">
            <v>144084249.50615618</v>
          </cell>
          <cell r="I24">
            <v>793056491.46894765</v>
          </cell>
          <cell r="J24">
            <v>1890585022.0061796</v>
          </cell>
          <cell r="K24">
            <v>4192930678.694181</v>
          </cell>
          <cell r="L24">
            <v>22755851313.734745</v>
          </cell>
          <cell r="N24">
            <v>5190870449.4334373</v>
          </cell>
          <cell r="O24">
            <v>240392796.23368993</v>
          </cell>
          <cell r="P24">
            <v>2235187522.0737762</v>
          </cell>
          <cell r="Q24">
            <v>75419118.009096742</v>
          </cell>
          <cell r="R24">
            <v>26097530.640000001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3"/>
  <sheetViews>
    <sheetView rightToLeft="1" tabSelected="1" zoomScale="80" zoomScaleNormal="80" workbookViewId="0">
      <selection activeCell="H28" sqref="H28"/>
    </sheetView>
  </sheetViews>
  <sheetFormatPr defaultRowHeight="14.25" x14ac:dyDescent="0.2"/>
  <cols>
    <col min="1" max="1" width="41.75" style="1" customWidth="1"/>
    <col min="2" max="2" width="7.75" style="1" customWidth="1"/>
    <col min="3" max="3" width="12.375" style="1" bestFit="1" customWidth="1"/>
    <col min="4" max="4" width="9.75" style="1" customWidth="1"/>
    <col min="5" max="5" width="8.75" style="1" customWidth="1"/>
    <col min="6" max="6" width="8.75" style="1" bestFit="1" customWidth="1"/>
    <col min="7" max="7" width="7.75" style="1" customWidth="1"/>
    <col min="8" max="8" width="8.75" style="1" bestFit="1" customWidth="1"/>
    <col min="9" max="9" width="7.375" style="1" customWidth="1"/>
    <col min="10" max="10" width="9.375" style="1" customWidth="1"/>
    <col min="11" max="11" width="9.125" style="1" customWidth="1"/>
    <col min="12" max="12" width="10.125" style="1" customWidth="1"/>
    <col min="13" max="16384" width="9" style="1"/>
  </cols>
  <sheetData>
    <row r="1" spans="1:13" ht="14.25" customHeight="1" x14ac:dyDescent="0.25">
      <c r="A1" s="12" t="s">
        <v>43</v>
      </c>
      <c r="B1" s="13"/>
      <c r="C1" s="13"/>
      <c r="D1" s="13"/>
      <c r="E1" s="13"/>
      <c r="F1" s="13"/>
      <c r="G1" s="13"/>
      <c r="H1" s="11"/>
      <c r="I1" s="11"/>
    </row>
    <row r="2" spans="1:13" ht="15" customHeight="1" thickBot="1" x14ac:dyDescent="0.3">
      <c r="A2" s="14"/>
      <c r="B2" s="15"/>
      <c r="D2" s="15"/>
      <c r="E2" s="15"/>
      <c r="F2" s="15"/>
      <c r="G2" s="15"/>
      <c r="H2" s="15"/>
      <c r="I2" s="11"/>
      <c r="J2" s="11"/>
    </row>
    <row r="3" spans="1:13" ht="30.75" customHeight="1" thickBot="1" x14ac:dyDescent="0.3">
      <c r="A3" s="52" t="s">
        <v>7</v>
      </c>
      <c r="B3" s="52"/>
      <c r="C3" s="16"/>
      <c r="D3" s="53" t="s">
        <v>41</v>
      </c>
      <c r="E3" s="54"/>
      <c r="F3" s="54"/>
      <c r="G3" s="54"/>
      <c r="H3" s="54"/>
      <c r="I3" s="54"/>
      <c r="J3" s="54"/>
      <c r="K3" s="54"/>
      <c r="L3" s="54"/>
      <c r="M3" s="55"/>
    </row>
    <row r="4" spans="1:13" ht="75.75" thickBot="1" x14ac:dyDescent="0.3">
      <c r="A4" s="52"/>
      <c r="B4" s="52"/>
      <c r="C4" s="44" t="s">
        <v>32</v>
      </c>
      <c r="D4" s="45" t="s">
        <v>27</v>
      </c>
      <c r="E4" s="17" t="s">
        <v>28</v>
      </c>
      <c r="F4" s="17" t="s">
        <v>29</v>
      </c>
      <c r="G4" s="17" t="s">
        <v>30</v>
      </c>
      <c r="H4" s="17" t="s">
        <v>31</v>
      </c>
      <c r="I4" s="17" t="s">
        <v>24</v>
      </c>
      <c r="J4" s="17" t="s">
        <v>38</v>
      </c>
      <c r="K4" s="17" t="s">
        <v>39</v>
      </c>
      <c r="L4" s="17" t="s">
        <v>40</v>
      </c>
      <c r="M4" s="17" t="s">
        <v>42</v>
      </c>
    </row>
    <row r="5" spans="1:13" ht="20.100000000000001" customHeight="1" thickBot="1" x14ac:dyDescent="0.3">
      <c r="A5" s="51" t="s">
        <v>5</v>
      </c>
      <c r="B5" s="18" t="s">
        <v>0</v>
      </c>
      <c r="C5" s="20">
        <f>SUM(D5:M5)</f>
        <v>96783476</v>
      </c>
      <c r="D5" s="20">
        <f>'הרכב נכסים הראל פנסיה'!C29</f>
        <v>53139443</v>
      </c>
      <c r="E5" s="20">
        <f>'הרכב נכסים הראל פנסיה'!D29</f>
        <v>7682357</v>
      </c>
      <c r="F5" s="20">
        <f>'הרכב נכסים הראל פנסיה'!E29</f>
        <v>2859595</v>
      </c>
      <c r="G5" s="20">
        <f>'הרכב נכסים הראל פנסיה'!F29</f>
        <v>252312</v>
      </c>
      <c r="H5" s="20">
        <f>'הרכב נכסים הראל פנסיה'!G29</f>
        <v>3073262</v>
      </c>
      <c r="I5" s="20">
        <f>'הרכב נכסים הראל פנסיה'!H29</f>
        <v>144084</v>
      </c>
      <c r="J5" s="20">
        <f>'הרכב נכסים הראל פנסיה'!I29</f>
        <v>1890585</v>
      </c>
      <c r="K5" s="20">
        <f>'הרכב נכסים הראל פנסיה'!J29</f>
        <v>4192931</v>
      </c>
      <c r="L5" s="20">
        <f>'הרכב נכסים הראל פנסיה'!K29</f>
        <v>22755851</v>
      </c>
      <c r="M5" s="20">
        <f>'הרכב נכסים הראל פנסיה'!L29</f>
        <v>793056</v>
      </c>
    </row>
    <row r="6" spans="1:13" ht="20.100000000000001" customHeight="1" thickBot="1" x14ac:dyDescent="0.3">
      <c r="A6" s="51"/>
      <c r="B6" s="18" t="s">
        <v>1</v>
      </c>
      <c r="C6" s="20">
        <f>'הרכב נכסים הראל פנסיה'!C31+'הרכב נכסים הראל פנסיה'!C32</f>
        <v>7767968</v>
      </c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20.100000000000001" customHeight="1" thickBot="1" x14ac:dyDescent="0.3">
      <c r="A7" s="51" t="s">
        <v>2</v>
      </c>
      <c r="B7" s="51"/>
      <c r="C7" s="23">
        <f>+[2]ריכוז!$D$10</f>
        <v>0.17186480690098982</v>
      </c>
      <c r="D7" s="23">
        <f>+[2]ריכוז!$G$25</f>
        <v>0.19409202633928757</v>
      </c>
      <c r="E7" s="23">
        <f>+[2]ריכוז!$G$27</f>
        <v>4.6630787968138243E-2</v>
      </c>
      <c r="F7" s="23">
        <f>+[2]ריכוז!$G$29</f>
        <v>0.21227514519068791</v>
      </c>
      <c r="G7" s="23">
        <f>+[2]ריכוז!$G$31</f>
        <v>0.16393782618704389</v>
      </c>
      <c r="H7" s="23">
        <f>+[2]ריכוז!$G$33</f>
        <v>0.10774587254238632</v>
      </c>
      <c r="I7" s="23">
        <f>+[2]ריכוז!$G$35</f>
        <v>0.14434964920704285</v>
      </c>
      <c r="J7" s="43">
        <f>+[2]ריכוז!$G$37</f>
        <v>0.23224712532972092</v>
      </c>
      <c r="K7" s="43">
        <f>+[2]ריכוז!$G$39</f>
        <v>0.1836804623315258</v>
      </c>
      <c r="L7" s="43">
        <f>+[2]ריכוז!$G$41</f>
        <v>0.16015474208348479</v>
      </c>
      <c r="M7" s="43">
        <f>+[2]ריכוז!$G$43</f>
        <v>5.8348330084045941E-2</v>
      </c>
    </row>
    <row r="8" spans="1:13" ht="20.100000000000001" customHeight="1" thickBot="1" x14ac:dyDescent="0.3">
      <c r="A8" s="51" t="s">
        <v>4</v>
      </c>
      <c r="B8" s="51"/>
      <c r="C8" s="23">
        <f>[2]ריכוז!$D$12</f>
        <v>1.7448795953958933</v>
      </c>
      <c r="D8" s="23">
        <f>+[2]ריכוז!$F$25</f>
        <v>1.84</v>
      </c>
      <c r="E8" s="23">
        <f>+[2]ריכוז!$F$27</f>
        <v>2.1584531897766475</v>
      </c>
      <c r="F8" s="23">
        <f>+[2]ריכוז!$F$29</f>
        <v>2.0622907791528746</v>
      </c>
      <c r="G8" s="23">
        <f>+[2]ריכוז!$F$31</f>
        <v>1.6279257580083386</v>
      </c>
      <c r="H8" s="23">
        <f>+[2]ריכוז!$F$33</f>
        <v>1.0154578769083906</v>
      </c>
      <c r="I8" s="23">
        <f>+[2]ריכוז!$F$35</f>
        <v>1.6087252550966384</v>
      </c>
      <c r="J8" s="43">
        <f>+[2]ריכוז!$F$37</f>
        <v>2.3783225152351308</v>
      </c>
      <c r="K8" s="43">
        <f>+[2]ריכוז!$F$39</f>
        <v>2.1271802242067244</v>
      </c>
      <c r="L8" s="43">
        <f>+[2]ריכוז!$F$41</f>
        <v>1.5738279517186351</v>
      </c>
      <c r="M8" s="43">
        <f>+[2]ריכוז!$F$43</f>
        <v>1.0958950119438944</v>
      </c>
    </row>
    <row r="9" spans="1:13" ht="20.100000000000001" customHeight="1" thickBot="1" x14ac:dyDescent="0.3">
      <c r="A9" s="47" t="s">
        <v>25</v>
      </c>
      <c r="B9" s="48"/>
      <c r="C9" s="35"/>
      <c r="D9" s="35">
        <f>+[2]ריכוז!$H$25</f>
        <v>0.17451471390177986</v>
      </c>
      <c r="E9" s="35">
        <f>+[2]ריכוז!$H$27</f>
        <v>0.18247252767511418</v>
      </c>
      <c r="F9" s="35">
        <f>+[2]ריכוז!$H$29</f>
        <v>1.6720774881487457E-2</v>
      </c>
      <c r="G9" s="35">
        <f>+[2]ריכוז!$H$31</f>
        <v>7.4441422662501366E-2</v>
      </c>
      <c r="H9" s="35">
        <f>+[2]ריכוז!$H$33</f>
        <v>0.18311700675358392</v>
      </c>
      <c r="I9" s="35">
        <f>+[2]ריכוז!$H$35</f>
        <v>2.4829758366012472E-3</v>
      </c>
      <c r="J9" s="35">
        <f>+[2]ריכוז!$H$37</f>
        <v>0.16673610865921021</v>
      </c>
      <c r="K9" s="35">
        <f>+[2]ריכוז!$H$39</f>
        <v>0.19574915073920918</v>
      </c>
      <c r="L9" s="35">
        <f>+[2]ריכוז!$H$41</f>
        <v>0.22402407998615248</v>
      </c>
      <c r="M9" s="35">
        <f>+[2]ריכוז!$H$43</f>
        <v>6.7396165512459486E-2</v>
      </c>
    </row>
    <row r="10" spans="1:13" ht="20.100000000000001" customHeight="1" thickBot="1" x14ac:dyDescent="0.3">
      <c r="A10" s="47" t="s">
        <v>26</v>
      </c>
      <c r="B10" s="48"/>
      <c r="C10" s="35"/>
      <c r="D10" s="35">
        <f>+[2]ריכוז!$I$25</f>
        <v>0.17170476875032567</v>
      </c>
      <c r="E10" s="35">
        <f>+[2]ריכוז!$I$27</f>
        <v>0.18337812852032392</v>
      </c>
      <c r="F10" s="35">
        <f>+[2]ריכוז!$I$29</f>
        <v>0</v>
      </c>
      <c r="G10" s="35">
        <f>+[2]ריכוז!$I$31</f>
        <v>6.4908980229667512E-2</v>
      </c>
      <c r="H10" s="35">
        <f>+[2]ריכוז!$I$33</f>
        <v>0.22817011310323002</v>
      </c>
      <c r="I10" s="35">
        <f>+[2]ריכוז!$I$35</f>
        <v>9.3393401335411361E-5</v>
      </c>
      <c r="J10" s="35">
        <f>+[2]ריכוז!$I$37</f>
        <v>0.175857025330383</v>
      </c>
      <c r="K10" s="35">
        <f>+[2]ריכוז!$I$39</f>
        <v>0.21647843182285498</v>
      </c>
      <c r="L10" s="35">
        <f>+[2]ריכוז!$I$41</f>
        <v>0.22964562082018145</v>
      </c>
      <c r="M10" s="35">
        <f>+[2]ריכוז!$I$43</f>
        <v>0.15356253841461082</v>
      </c>
    </row>
    <row r="11" spans="1:13" ht="20.100000000000001" customHeight="1" thickBot="1" x14ac:dyDescent="0.3">
      <c r="A11" s="47" t="s">
        <v>3</v>
      </c>
      <c r="B11" s="48"/>
      <c r="C11" s="23"/>
      <c r="D11" s="23">
        <f>+[3]תשואות_מסלולי_השקעה!$D$8</f>
        <v>14.97365404297042</v>
      </c>
      <c r="E11" s="23">
        <f>+[3]תשואות_מסלולי_השקעה!$D$9</f>
        <v>14.455125962498872</v>
      </c>
      <c r="F11" s="23">
        <f>+[3]תשואות_מסלולי_השקעה!$D$10</f>
        <v>12.722073238607567</v>
      </c>
      <c r="G11" s="23">
        <f>+[3]תשואות_מסלולי_השקעה!$D$11</f>
        <v>4.9059727867007297</v>
      </c>
      <c r="H11" s="23">
        <f>+[3]תשואות_מסלולי_השקעה!$D$12</f>
        <v>18.403678229814503</v>
      </c>
      <c r="I11" s="23">
        <f>+[3]תשואות_מסלולי_השקעה!$D$13</f>
        <v>1.9132757425331937</v>
      </c>
      <c r="J11" s="23">
        <f>+[3]תשואות_מסלולי_השקעה!$D$17</f>
        <v>10.603731383912463</v>
      </c>
      <c r="K11" s="23">
        <f>+[3]תשואות_מסלולי_השקעה!$D$16</f>
        <v>13.73839746498704</v>
      </c>
      <c r="L11" s="23">
        <f>+[3]תשואות_מסלולי_השקעה!$D$15</f>
        <v>15.567564267746125</v>
      </c>
      <c r="M11" s="23">
        <f>+[3]תשואות_מסלולי_השקעה!$D$14</f>
        <v>13.471691252923668</v>
      </c>
    </row>
    <row r="12" spans="1:13" ht="15.75" thickBot="1" x14ac:dyDescent="0.3">
      <c r="A12" s="49" t="s">
        <v>6</v>
      </c>
      <c r="B12" s="50"/>
      <c r="C12" s="24">
        <f>SUM(C5:C6)</f>
        <v>104551444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x14ac:dyDescent="0.2">
      <c r="C13" s="27">
        <f>'הרכב נכסים הראל פנסיה'!C33-C12</f>
        <v>0</v>
      </c>
      <c r="I13" s="19"/>
    </row>
  </sheetData>
  <mergeCells count="9">
    <mergeCell ref="A3:B4"/>
    <mergeCell ref="A7:B7"/>
    <mergeCell ref="A8:B8"/>
    <mergeCell ref="D3:M3"/>
    <mergeCell ref="A9:B9"/>
    <mergeCell ref="A12:B12"/>
    <mergeCell ref="A10:B10"/>
    <mergeCell ref="A11:B11"/>
    <mergeCell ref="A5:A6"/>
  </mergeCells>
  <pageMargins left="0.70866141732283472" right="0.70866141732283472" top="0.74803149606299213" bottom="0.74803149606299213" header="0.31496062992125984" footer="0.31496062992125984"/>
  <pageSetup paperSize="9" scale="77"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99FF"/>
  </sheetPr>
  <dimension ref="A1:L44"/>
  <sheetViews>
    <sheetView rightToLeft="1" topLeftCell="A7" zoomScale="90" zoomScaleNormal="90" workbookViewId="0">
      <selection activeCell="G29" sqref="G29"/>
    </sheetView>
  </sheetViews>
  <sheetFormatPr defaultRowHeight="14.25" x14ac:dyDescent="0.2"/>
  <cols>
    <col min="1" max="1" width="5.5" style="1" bestFit="1" customWidth="1"/>
    <col min="2" max="2" width="35.625" style="2" customWidth="1"/>
    <col min="3" max="3" width="17.75" style="9" bestFit="1" customWidth="1"/>
    <col min="4" max="5" width="13.5" style="1" bestFit="1" customWidth="1"/>
    <col min="6" max="6" width="11.875" style="1" bestFit="1" customWidth="1"/>
    <col min="7" max="7" width="11.875" style="56" bestFit="1" customWidth="1"/>
    <col min="8" max="8" width="10.875" style="1" bestFit="1" customWidth="1"/>
    <col min="9" max="9" width="11.25" style="1" bestFit="1" customWidth="1"/>
    <col min="10" max="10" width="11.375" style="1" customWidth="1"/>
    <col min="11" max="11" width="11.75" style="1" customWidth="1"/>
    <col min="12" max="14" width="9" style="1" customWidth="1"/>
    <col min="15" max="15" width="3" style="1" customWidth="1"/>
    <col min="16" max="16384" width="9" style="1"/>
  </cols>
  <sheetData>
    <row r="1" spans="1:12" ht="15" x14ac:dyDescent="0.25">
      <c r="A1" s="7"/>
      <c r="B1" s="8" t="s">
        <v>44</v>
      </c>
    </row>
    <row r="2" spans="1:12" ht="15" x14ac:dyDescent="0.25">
      <c r="A2" s="7"/>
    </row>
    <row r="3" spans="1:12" s="39" customFormat="1" ht="51" x14ac:dyDescent="0.2">
      <c r="B3" s="40"/>
      <c r="C3" s="41" t="s">
        <v>27</v>
      </c>
      <c r="D3" s="41" t="s">
        <v>28</v>
      </c>
      <c r="E3" s="41" t="s">
        <v>29</v>
      </c>
      <c r="F3" s="41" t="s">
        <v>30</v>
      </c>
      <c r="G3" s="41" t="s">
        <v>31</v>
      </c>
      <c r="H3" s="41" t="s">
        <v>24</v>
      </c>
      <c r="I3" s="41" t="s">
        <v>38</v>
      </c>
      <c r="J3" s="41" t="s">
        <v>39</v>
      </c>
      <c r="K3" s="41" t="s">
        <v>40</v>
      </c>
      <c r="L3" s="46" t="s">
        <v>42</v>
      </c>
    </row>
    <row r="4" spans="1:12" x14ac:dyDescent="0.2">
      <c r="B4" s="4" t="s">
        <v>10</v>
      </c>
      <c r="C4" s="6">
        <f>C21/$C$29</f>
        <v>0.33193722034308865</v>
      </c>
      <c r="D4" s="6">
        <f t="shared" ref="D4:D11" si="0">D21/D$29</f>
        <v>0.33706959986368767</v>
      </c>
      <c r="E4" s="6">
        <f t="shared" ref="E4:F4" si="1">E21/E$29</f>
        <v>7.947279247585759E-3</v>
      </c>
      <c r="F4" s="6">
        <f t="shared" si="1"/>
        <v>4.2031294587653381E-2</v>
      </c>
      <c r="G4" s="57">
        <f t="shared" ref="G4:H4" si="2">G21/G$29</f>
        <v>0.4902660430513246</v>
      </c>
      <c r="H4" s="6">
        <f t="shared" si="2"/>
        <v>0</v>
      </c>
      <c r="I4" s="6">
        <f>I21/I$29</f>
        <v>0.22039421660491329</v>
      </c>
      <c r="J4" s="6">
        <f>J21/J$29</f>
        <v>0.33325995586380985</v>
      </c>
      <c r="K4" s="6">
        <f>K21/K$29</f>
        <v>0.38733937043268563</v>
      </c>
      <c r="L4" s="6">
        <f>L21/L$29</f>
        <v>0.70936352540047609</v>
      </c>
    </row>
    <row r="5" spans="1:12" x14ac:dyDescent="0.2">
      <c r="B5" s="4" t="s">
        <v>11</v>
      </c>
      <c r="C5" s="6">
        <f t="shared" ref="C5:C11" si="3">C22/$C$29</f>
        <v>5.8866367869155119E-2</v>
      </c>
      <c r="D5" s="6">
        <f t="shared" si="0"/>
        <v>6.2993167331328134E-2</v>
      </c>
      <c r="E5" s="6">
        <f t="shared" ref="E5:F5" si="4">E22/E$29</f>
        <v>0.56507127757602038</v>
      </c>
      <c r="F5" s="6">
        <f t="shared" si="4"/>
        <v>0.12000221947430166</v>
      </c>
      <c r="G5" s="57">
        <f t="shared" ref="G5:K5" si="5">G22/G$29</f>
        <v>6.6677686445216836E-2</v>
      </c>
      <c r="H5" s="6">
        <f t="shared" si="5"/>
        <v>0.65021098803475752</v>
      </c>
      <c r="I5" s="6">
        <f t="shared" si="5"/>
        <v>0.12736110780525606</v>
      </c>
      <c r="J5" s="6">
        <f t="shared" si="5"/>
        <v>6.0660192118591985E-2</v>
      </c>
      <c r="K5" s="6">
        <f t="shared" si="5"/>
        <v>8.1049265087910799E-2</v>
      </c>
      <c r="L5" s="6">
        <f t="shared" ref="L5" si="6">L22/L$29</f>
        <v>0</v>
      </c>
    </row>
    <row r="6" spans="1:12" x14ac:dyDescent="0.2">
      <c r="B6" s="4" t="s">
        <v>12</v>
      </c>
      <c r="C6" s="6">
        <f t="shared" si="3"/>
        <v>3.3828205538398284E-2</v>
      </c>
      <c r="D6" s="6">
        <f t="shared" si="0"/>
        <v>5.3618960951697506E-2</v>
      </c>
      <c r="E6" s="6">
        <f t="shared" ref="E6:F6" si="7">E23/E$29</f>
        <v>0</v>
      </c>
      <c r="F6" s="6">
        <f t="shared" si="7"/>
        <v>0.1876763689400425</v>
      </c>
      <c r="G6" s="57">
        <f t="shared" ref="G6:K6" si="8">G23/G$29</f>
        <v>1.2931211201648281E-2</v>
      </c>
      <c r="H6" s="6">
        <f t="shared" si="8"/>
        <v>0</v>
      </c>
      <c r="I6" s="6">
        <f t="shared" si="8"/>
        <v>0.11453121652821746</v>
      </c>
      <c r="J6" s="6">
        <f t="shared" si="8"/>
        <v>6.052401053105811E-2</v>
      </c>
      <c r="K6" s="6">
        <f t="shared" si="8"/>
        <v>1.3039899057169955E-2</v>
      </c>
      <c r="L6" s="6">
        <f t="shared" ref="L6" si="9">L23/L$29</f>
        <v>0</v>
      </c>
    </row>
    <row r="7" spans="1:12" x14ac:dyDescent="0.2">
      <c r="B7" s="4" t="s">
        <v>17</v>
      </c>
      <c r="C7" s="6">
        <f t="shared" si="3"/>
        <v>7.9058073679846436E-2</v>
      </c>
      <c r="D7" s="6">
        <f t="shared" si="0"/>
        <v>5.4980392085397747E-2</v>
      </c>
      <c r="E7" s="6">
        <f t="shared" ref="E7:F7" si="10">E24/E$29</f>
        <v>0.1471085940491573</v>
      </c>
      <c r="F7" s="6">
        <f t="shared" si="10"/>
        <v>3.7564602555566123E-2</v>
      </c>
      <c r="G7" s="57">
        <f t="shared" ref="G7:K7" si="11">G24/G$29</f>
        <v>8.2423171210264531E-2</v>
      </c>
      <c r="H7" s="6">
        <f t="shared" si="11"/>
        <v>6.782154854112879E-2</v>
      </c>
      <c r="I7" s="6">
        <f t="shared" si="11"/>
        <v>4.3737255928720478E-2</v>
      </c>
      <c r="J7" s="6">
        <f t="shared" si="11"/>
        <v>6.0675694400885681E-2</v>
      </c>
      <c r="K7" s="6">
        <f t="shared" si="11"/>
        <v>5.9705040255361136E-2</v>
      </c>
      <c r="L7" s="6">
        <f t="shared" ref="L7" si="12">L24/L$29</f>
        <v>1.9848535286284955E-2</v>
      </c>
    </row>
    <row r="8" spans="1:12" x14ac:dyDescent="0.2">
      <c r="B8" s="4" t="s">
        <v>9</v>
      </c>
      <c r="C8" s="6">
        <f t="shared" si="3"/>
        <v>9.2354938684622648E-2</v>
      </c>
      <c r="D8" s="6">
        <f t="shared" si="0"/>
        <v>8.8357127897076379E-2</v>
      </c>
      <c r="E8" s="6">
        <f t="shared" ref="E8:F8" si="13">E25/E$29</f>
        <v>0</v>
      </c>
      <c r="F8" s="6">
        <f t="shared" si="13"/>
        <v>0.23725387615333396</v>
      </c>
      <c r="G8" s="57">
        <f t="shared" ref="G8:K8" si="14">G25/G$29</f>
        <v>2.3017887833839093E-3</v>
      </c>
      <c r="H8" s="6">
        <f t="shared" si="14"/>
        <v>1.8933399961133784E-2</v>
      </c>
      <c r="I8" s="6">
        <f t="shared" si="14"/>
        <v>0.12968737189811619</v>
      </c>
      <c r="J8" s="6">
        <f t="shared" si="14"/>
        <v>9.782035525984091E-2</v>
      </c>
      <c r="K8" s="6">
        <f t="shared" si="14"/>
        <v>5.8931920410271628E-2</v>
      </c>
      <c r="L8" s="6">
        <f t="shared" ref="L8" si="15">L25/L$29</f>
        <v>0</v>
      </c>
    </row>
    <row r="9" spans="1:12" x14ac:dyDescent="0.2">
      <c r="B9" s="4" t="s">
        <v>14</v>
      </c>
      <c r="C9" s="6">
        <f t="shared" si="3"/>
        <v>0.27414015235349759</v>
      </c>
      <c r="D9" s="6">
        <f t="shared" si="0"/>
        <v>0.27374710651952261</v>
      </c>
      <c r="E9" s="6">
        <f t="shared" ref="E9:F9" si="16">E26/E$29</f>
        <v>0.2754683792634971</v>
      </c>
      <c r="F9" s="6">
        <f t="shared" si="16"/>
        <v>0.27555169789784079</v>
      </c>
      <c r="G9" s="57">
        <f t="shared" ref="G9:K9" si="17">G26/G$29</f>
        <v>0.27491310535841068</v>
      </c>
      <c r="H9" s="6">
        <f t="shared" si="17"/>
        <v>0.27770606035368256</v>
      </c>
      <c r="I9" s="6">
        <f t="shared" si="17"/>
        <v>0.28284314114414322</v>
      </c>
      <c r="J9" s="6">
        <f t="shared" si="17"/>
        <v>0.27477986162901319</v>
      </c>
      <c r="K9" s="6">
        <f t="shared" si="17"/>
        <v>0.27511306872241342</v>
      </c>
      <c r="L9" s="6">
        <f t="shared" ref="L9" si="18">L26/L$29</f>
        <v>0.27192657265060727</v>
      </c>
    </row>
    <row r="10" spans="1:12" x14ac:dyDescent="0.2">
      <c r="B10" s="4" t="s">
        <v>15</v>
      </c>
      <c r="C10" s="6">
        <f t="shared" si="3"/>
        <v>8.658144948941222E-3</v>
      </c>
      <c r="D10" s="6">
        <f t="shared" si="0"/>
        <v>5.3211533908148244E-3</v>
      </c>
      <c r="E10" s="6">
        <f t="shared" ref="E10:F10" si="19">E27/E$29</f>
        <v>0</v>
      </c>
      <c r="F10" s="6">
        <f t="shared" si="19"/>
        <v>4.1892577443799744E-3</v>
      </c>
      <c r="G10" s="57">
        <f t="shared" ref="G10:K10" si="20">G27/G$29</f>
        <v>0</v>
      </c>
      <c r="H10" s="6">
        <f t="shared" si="20"/>
        <v>0</v>
      </c>
      <c r="I10" s="6">
        <f t="shared" si="20"/>
        <v>6.5217908742532069E-4</v>
      </c>
      <c r="J10" s="6">
        <f t="shared" si="20"/>
        <v>1.2795345308568159E-3</v>
      </c>
      <c r="K10" s="6">
        <f t="shared" si="20"/>
        <v>1.6945971389951534E-3</v>
      </c>
      <c r="L10" s="6">
        <f t="shared" ref="L10" si="21">L27/L$29</f>
        <v>0</v>
      </c>
    </row>
    <row r="11" spans="1:12" x14ac:dyDescent="0.2">
      <c r="B11" s="4" t="s">
        <v>16</v>
      </c>
      <c r="C11" s="6">
        <f t="shared" si="3"/>
        <v>0.12115689658245006</v>
      </c>
      <c r="D11" s="6">
        <f t="shared" si="0"/>
        <v>0.12391249196047516</v>
      </c>
      <c r="E11" s="6">
        <f t="shared" ref="E11:F11" si="22">E28/E$29</f>
        <v>4.4044698637394457E-3</v>
      </c>
      <c r="F11" s="6">
        <f t="shared" si="22"/>
        <v>9.5730682646881643E-2</v>
      </c>
      <c r="G11" s="57">
        <f t="shared" ref="G11:K11" si="23">G28/G$29</f>
        <v>7.0486993949751109E-2</v>
      </c>
      <c r="H11" s="6">
        <f t="shared" si="23"/>
        <v>-1.4671996890702645E-2</v>
      </c>
      <c r="I11" s="6">
        <f t="shared" si="23"/>
        <v>8.0793511003208002E-2</v>
      </c>
      <c r="J11" s="6">
        <f t="shared" si="23"/>
        <v>0.11100039566594347</v>
      </c>
      <c r="K11" s="6">
        <f t="shared" si="23"/>
        <v>0.12312683889519227</v>
      </c>
      <c r="L11" s="6">
        <f t="shared" ref="L11" si="24">L28/L$29</f>
        <v>-1.1386333373683574E-3</v>
      </c>
    </row>
    <row r="12" spans="1:12" x14ac:dyDescent="0.2">
      <c r="C12" s="3"/>
      <c r="D12" s="3"/>
      <c r="E12" s="3"/>
      <c r="F12" s="3"/>
      <c r="G12" s="58"/>
      <c r="H12" s="10"/>
      <c r="I12" s="10"/>
      <c r="J12" s="10"/>
      <c r="K12" s="10"/>
    </row>
    <row r="15" spans="1:12" x14ac:dyDescent="0.2">
      <c r="C15" s="25">
        <f>SUM(C4:C14)</f>
        <v>1</v>
      </c>
      <c r="D15" s="25">
        <f t="shared" ref="D15:L15" si="25">SUM(D4:D14)</f>
        <v>1</v>
      </c>
      <c r="E15" s="25">
        <f t="shared" si="25"/>
        <v>1</v>
      </c>
      <c r="F15" s="25">
        <f t="shared" si="25"/>
        <v>1</v>
      </c>
      <c r="G15" s="59">
        <f t="shared" si="25"/>
        <v>1</v>
      </c>
      <c r="H15" s="25">
        <f t="shared" si="25"/>
        <v>0.99999999999999989</v>
      </c>
      <c r="I15" s="25">
        <f t="shared" si="25"/>
        <v>1</v>
      </c>
      <c r="J15" s="25">
        <f t="shared" si="25"/>
        <v>1</v>
      </c>
      <c r="K15" s="25">
        <f t="shared" si="25"/>
        <v>0.99999999999999989</v>
      </c>
      <c r="L15" s="25">
        <f t="shared" si="25"/>
        <v>1</v>
      </c>
    </row>
    <row r="21" spans="2:12" x14ac:dyDescent="0.2">
      <c r="B21" s="4" t="s">
        <v>10</v>
      </c>
      <c r="C21" s="26">
        <f>ROUND('[4]סיכום 12.2021 '!B2,0)</f>
        <v>17638959</v>
      </c>
      <c r="D21" s="26">
        <f>ROUND('[4]סיכום 12.2021 '!E2,0)</f>
        <v>2589489</v>
      </c>
      <c r="E21" s="26">
        <f>ROUND('[4]סיכום 12.2021 '!C2,0)</f>
        <v>22726</v>
      </c>
      <c r="F21" s="26">
        <f>ROUND('[4]סיכום 12.2021 '!D2,0)</f>
        <v>10605</v>
      </c>
      <c r="G21" s="42">
        <f>ROUND('[4]סיכום 12.2021 '!K2,0)</f>
        <v>1506716</v>
      </c>
      <c r="H21" s="26">
        <f>ROUND('[4]סיכום 12.2021 '!L2,0)</f>
        <v>0</v>
      </c>
      <c r="I21" s="26">
        <f>ROUND('[4]סיכום 12.2021 '!H2,0)</f>
        <v>416674</v>
      </c>
      <c r="J21" s="26">
        <f>ROUND('[4]סיכום 12.2021 '!I2,0)</f>
        <v>1397336</v>
      </c>
      <c r="K21" s="26">
        <f>ROUND('[4]סיכום 12.2021 '!J2,0)</f>
        <v>8814237</v>
      </c>
      <c r="L21" s="26">
        <f>ROUND('[4]סיכום 12.2021 '!M2,0)</f>
        <v>562565</v>
      </c>
    </row>
    <row r="22" spans="2:12" x14ac:dyDescent="0.2">
      <c r="B22" s="4" t="s">
        <v>11</v>
      </c>
      <c r="C22" s="26">
        <f>ROUND('[4]סיכום 12.2021 '!B3,0)</f>
        <v>3128126</v>
      </c>
      <c r="D22" s="26">
        <f>ROUND('[4]סיכום 12.2021 '!E3,0)</f>
        <v>483936</v>
      </c>
      <c r="E22" s="26">
        <f>ROUND('[4]סיכום 12.2021 '!C3,0)</f>
        <v>1615875</v>
      </c>
      <c r="F22" s="26">
        <f>ROUND('[4]סיכום 12.2021 '!D3,0)</f>
        <v>30278</v>
      </c>
      <c r="G22" s="42">
        <f>ROUND('[4]סיכום 12.2021 '!K3,0)</f>
        <v>204918</v>
      </c>
      <c r="H22" s="26">
        <f>ROUND('[4]סיכום 12.2021 '!L3,0)</f>
        <v>93685</v>
      </c>
      <c r="I22" s="26">
        <f>ROUND('[4]סיכום 12.2021 '!H3,0)</f>
        <v>240787</v>
      </c>
      <c r="J22" s="26">
        <f>ROUND('[4]סיכום 12.2021 '!I3,0)</f>
        <v>254344</v>
      </c>
      <c r="K22" s="26">
        <f>ROUND('[4]סיכום 12.2021 '!J3,0)</f>
        <v>1844345</v>
      </c>
      <c r="L22" s="26">
        <f>ROUND('[4]סיכום 12.2021 '!M3,0)</f>
        <v>0</v>
      </c>
    </row>
    <row r="23" spans="2:12" x14ac:dyDescent="0.2">
      <c r="B23" s="4" t="s">
        <v>12</v>
      </c>
      <c r="C23" s="26">
        <f>ROUND('[4]סיכום 12.2021 '!B4,0)</f>
        <v>1797612</v>
      </c>
      <c r="D23" s="26">
        <f>ROUND('[4]סיכום 12.2021 '!E4,0)</f>
        <v>411920</v>
      </c>
      <c r="E23" s="26">
        <f>ROUND('[4]סיכום 12.2021 '!C4,0)</f>
        <v>0</v>
      </c>
      <c r="F23" s="26">
        <f>ROUND('[4]סיכום 12.2021 '!D4,0)</f>
        <v>47353</v>
      </c>
      <c r="G23" s="42">
        <f>ROUND('[4]סיכום 12.2021 '!K4,0)</f>
        <v>39741</v>
      </c>
      <c r="H23" s="26">
        <f>ROUND('[4]סיכום 12.2021 '!L4,0)</f>
        <v>0</v>
      </c>
      <c r="I23" s="26">
        <f>ROUND('[4]סיכום 12.2021 '!H4,0)</f>
        <v>216531</v>
      </c>
      <c r="J23" s="26">
        <f>ROUND('[4]סיכום 12.2021 '!I4,0)</f>
        <v>253773</v>
      </c>
      <c r="K23" s="26">
        <f>ROUND('[4]סיכום 12.2021 '!J4,0)</f>
        <v>296734</v>
      </c>
      <c r="L23" s="26">
        <f>ROUND('[4]סיכום 12.2021 '!M4,0)</f>
        <v>0</v>
      </c>
    </row>
    <row r="24" spans="2:12" x14ac:dyDescent="0.2">
      <c r="B24" s="4" t="s">
        <v>17</v>
      </c>
      <c r="C24" s="26">
        <f>ROUND('[4]סיכום 12.2021 '!B5,0)</f>
        <v>4201102</v>
      </c>
      <c r="D24" s="26">
        <f>ROUND('[4]סיכום 12.2021 '!E5,0)</f>
        <v>422379</v>
      </c>
      <c r="E24" s="26">
        <f>ROUND('[4]סיכום 12.2021 '!C5,0)</f>
        <v>420671</v>
      </c>
      <c r="F24" s="26">
        <f>ROUND('[4]סיכום 12.2021 '!D5,0)</f>
        <v>9478</v>
      </c>
      <c r="G24" s="42">
        <f>ROUND('[4]סיכום 12.2021 '!K5,0)</f>
        <v>253308</v>
      </c>
      <c r="H24" s="26">
        <f>ROUND('[4]סיכום 12.2021 '!L5,0)</f>
        <v>9772</v>
      </c>
      <c r="I24" s="26">
        <f>ROUND('[4]סיכום 12.2021 '!H5,0)</f>
        <v>82689</v>
      </c>
      <c r="J24" s="26">
        <f>ROUND('[4]סיכום 12.2021 '!I5,0)</f>
        <v>254409</v>
      </c>
      <c r="K24" s="26">
        <f>ROUND('[4]סיכום 12.2021 '!J5,0)</f>
        <v>1358639</v>
      </c>
      <c r="L24" s="26">
        <f>ROUND('[4]סיכום 12.2021 '!M5,0)</f>
        <v>15741</v>
      </c>
    </row>
    <row r="25" spans="2:12" x14ac:dyDescent="0.2">
      <c r="B25" s="4" t="s">
        <v>9</v>
      </c>
      <c r="C25" s="26">
        <f>ROUND('[4]סיכום 12.2021 '!B6,0)</f>
        <v>4907690</v>
      </c>
      <c r="D25" s="26">
        <f>ROUND('[4]סיכום 12.2021 '!E6,0)</f>
        <v>678791</v>
      </c>
      <c r="E25" s="26">
        <f>ROUND('[4]סיכום 12.2021 '!C6,0)</f>
        <v>0</v>
      </c>
      <c r="F25" s="26">
        <f>ROUND('[4]סיכום 12.2021 '!D6,0)</f>
        <v>59862</v>
      </c>
      <c r="G25" s="42">
        <f>ROUND('[4]סיכום 12.2021 '!K6,0)</f>
        <v>7074</v>
      </c>
      <c r="H25" s="26">
        <f>ROUND('[4]סיכום 12.2021 '!L6,0)</f>
        <v>2728</v>
      </c>
      <c r="I25" s="26">
        <f>ROUND('[4]סיכום 12.2021 '!H6,0)</f>
        <v>245185</v>
      </c>
      <c r="J25" s="26">
        <f>ROUND('[4]סיכום 12.2021 '!I6,0)</f>
        <v>410154</v>
      </c>
      <c r="K25" s="26">
        <f>ROUND('[4]סיכום 12.2021 '!J6,0)</f>
        <v>1341046</v>
      </c>
      <c r="L25" s="26">
        <f>ROUND('[4]סיכום 12.2021 '!M6,0)</f>
        <v>0</v>
      </c>
    </row>
    <row r="26" spans="2:12" x14ac:dyDescent="0.2">
      <c r="B26" s="4" t="s">
        <v>14</v>
      </c>
      <c r="C26" s="26">
        <f>ROUND('[4]סיכום 12.2021 '!B7,0)</f>
        <v>14567655</v>
      </c>
      <c r="D26" s="26">
        <f>ROUND('[4]סיכום 12.2021 '!E7,0)</f>
        <v>2103023</v>
      </c>
      <c r="E26" s="26">
        <f>ROUND('[4]סיכום 12.2021 '!C7,0)</f>
        <v>787728</v>
      </c>
      <c r="F26" s="26">
        <f>ROUND('[4]סיכום 12.2021 '!D7,0)</f>
        <v>69525</v>
      </c>
      <c r="G26" s="42">
        <f>ROUND('[4]סיכום 12.2021 '!K7,0)</f>
        <v>844880</v>
      </c>
      <c r="H26" s="26">
        <f>ROUND('[4]סיכום 12.2021 '!L7,0)</f>
        <v>40013</v>
      </c>
      <c r="I26" s="26">
        <f>ROUND('[4]סיכום 12.2021 '!H7,0)</f>
        <v>534739</v>
      </c>
      <c r="J26" s="26">
        <f>ROUND('[4]סיכום 12.2021 '!I7,0)</f>
        <v>1152133</v>
      </c>
      <c r="K26" s="26">
        <f>ROUND('[4]סיכום 12.2021 '!J7,0)</f>
        <v>6260432</v>
      </c>
      <c r="L26" s="26">
        <f>ROUND('[4]סיכום 12.2021 '!M7,0)</f>
        <v>215653</v>
      </c>
    </row>
    <row r="27" spans="2:12" x14ac:dyDescent="0.2">
      <c r="B27" s="4" t="s">
        <v>15</v>
      </c>
      <c r="C27" s="26">
        <f>ROUND('[4]סיכום 12.2021 '!B8,0)</f>
        <v>460089</v>
      </c>
      <c r="D27" s="26">
        <f>ROUND('[4]סיכום 12.2021 '!E8,0)</f>
        <v>40879</v>
      </c>
      <c r="E27" s="26">
        <f>ROUND('[4]סיכום 12.2021 '!C8,0)</f>
        <v>0</v>
      </c>
      <c r="F27" s="26">
        <f>ROUND('[4]סיכום 12.2021 '!D8,0)</f>
        <v>1057</v>
      </c>
      <c r="G27" s="42">
        <f>ROUND('[4]סיכום 12.2021 '!K8,0)</f>
        <v>0</v>
      </c>
      <c r="H27" s="26">
        <f>ROUND('[4]סיכום 12.2021 '!L8,0)</f>
        <v>0</v>
      </c>
      <c r="I27" s="26">
        <f>ROUND('[4]סיכום 12.2021 '!H8,0)</f>
        <v>1233</v>
      </c>
      <c r="J27" s="26">
        <f>ROUND('[4]סיכום 12.2021 '!I8,0)</f>
        <v>5365</v>
      </c>
      <c r="K27" s="26">
        <f>ROUND('[4]סיכום 12.2021 '!J8,0)</f>
        <v>38562</v>
      </c>
      <c r="L27" s="26">
        <f>ROUND('[4]סיכום 12.2021 '!M8,0)</f>
        <v>0</v>
      </c>
    </row>
    <row r="28" spans="2:12" x14ac:dyDescent="0.2">
      <c r="B28" s="4" t="s">
        <v>16</v>
      </c>
      <c r="C28" s="42">
        <f>C29-SUM(C21:C27)</f>
        <v>6438210</v>
      </c>
      <c r="D28" s="42">
        <f t="shared" ref="D28:K28" si="26">D29-SUM(D21:D27)</f>
        <v>951940</v>
      </c>
      <c r="E28" s="26">
        <f t="shared" si="26"/>
        <v>12595</v>
      </c>
      <c r="F28" s="42">
        <f t="shared" si="26"/>
        <v>24154</v>
      </c>
      <c r="G28" s="42">
        <f t="shared" si="26"/>
        <v>216625</v>
      </c>
      <c r="H28" s="42">
        <f t="shared" si="26"/>
        <v>-2114</v>
      </c>
      <c r="I28" s="42">
        <f t="shared" si="26"/>
        <v>152747</v>
      </c>
      <c r="J28" s="42">
        <f t="shared" si="26"/>
        <v>465417</v>
      </c>
      <c r="K28" s="42">
        <f t="shared" si="26"/>
        <v>2801856</v>
      </c>
      <c r="L28" s="42">
        <f t="shared" ref="L28" si="27">L29-SUM(L21:L27)</f>
        <v>-903</v>
      </c>
    </row>
    <row r="29" spans="2:12" x14ac:dyDescent="0.2">
      <c r="B29" s="4" t="s">
        <v>18</v>
      </c>
      <c r="C29" s="38">
        <f>ROUND('[5]נכסים לפי מסלולים'!C$24/1000,0)</f>
        <v>53139443</v>
      </c>
      <c r="D29" s="42">
        <f>ROUND('[5]נכסים לפי מסלולים'!D$24/1000,0)</f>
        <v>7682357</v>
      </c>
      <c r="E29" s="42">
        <f>ROUND('[5]נכסים לפי מסלולים'!E$24/1000,0)</f>
        <v>2859595</v>
      </c>
      <c r="F29" s="42">
        <f>ROUND('[5]נכסים לפי מסלולים'!F$24/1000,0)</f>
        <v>252312</v>
      </c>
      <c r="G29" s="42">
        <f>ROUND('[5]נכסים לפי מסלולים'!G$24/1000,0)</f>
        <v>3073262</v>
      </c>
      <c r="H29" s="42">
        <f>ROUND('[5]נכסים לפי מסלולים'!H$24/1000,0)</f>
        <v>144084</v>
      </c>
      <c r="I29" s="42">
        <f>ROUND('[5]נכסים לפי מסלולים'!J$24/1000,0)</f>
        <v>1890585</v>
      </c>
      <c r="J29" s="42">
        <f>ROUND('[5]נכסים לפי מסלולים'!K$24/1000,0)</f>
        <v>4192931</v>
      </c>
      <c r="K29" s="42">
        <f>ROUND('[5]נכסים לפי מסלולים'!L$24/1000,0)</f>
        <v>22755851</v>
      </c>
      <c r="L29" s="42">
        <f>ROUND('[5]נכסים לפי מסלולים'!$I$24/1000,0)</f>
        <v>793056</v>
      </c>
    </row>
    <row r="30" spans="2:12" x14ac:dyDescent="0.2">
      <c r="C30" s="9">
        <f>SUM(C29:L29)</f>
        <v>96783476</v>
      </c>
      <c r="D30" s="9"/>
      <c r="F30" s="9"/>
      <c r="G30" s="60"/>
    </row>
    <row r="31" spans="2:12" ht="15" x14ac:dyDescent="0.25">
      <c r="B31" s="32" t="s">
        <v>19</v>
      </c>
      <c r="C31" s="34">
        <f>+ROUND(('[5]נכסים לפי מסלולים'!$Q$24+'[5]נכסים לפי מסלולים'!$P$24+'[5]נכסים לפי מסלולים'!$O$24+'[5]נכסים לפי מסלולים'!$N$24)/1000,0)</f>
        <v>7741870</v>
      </c>
    </row>
    <row r="32" spans="2:12" ht="15" x14ac:dyDescent="0.25">
      <c r="B32" s="32" t="s">
        <v>23</v>
      </c>
      <c r="C32" s="42">
        <f>ROUND('[5]נכסים לפי מסלולים'!$R$24/1000,0)</f>
        <v>26098</v>
      </c>
    </row>
    <row r="33" spans="2:4" ht="15" thickBot="1" x14ac:dyDescent="0.25">
      <c r="B33" s="30" t="s">
        <v>20</v>
      </c>
      <c r="C33" s="33">
        <f>SUM(C30:C32)</f>
        <v>104551444</v>
      </c>
    </row>
    <row r="34" spans="2:4" ht="15.75" thickTop="1" thickBot="1" x14ac:dyDescent="0.25">
      <c r="B34" s="1" t="s">
        <v>21</v>
      </c>
      <c r="C34" s="31">
        <f>'[5]דוח תנועה'!$C$51</f>
        <v>104551444</v>
      </c>
    </row>
    <row r="35" spans="2:4" ht="15" thickTop="1" x14ac:dyDescent="0.2">
      <c r="B35" s="1" t="s">
        <v>22</v>
      </c>
      <c r="C35" s="37">
        <f>C34-C33</f>
        <v>0</v>
      </c>
    </row>
    <row r="38" spans="2:4" x14ac:dyDescent="0.2">
      <c r="B38" s="2" t="s">
        <v>34</v>
      </c>
      <c r="C38" s="9">
        <f>+ROUND([5]חייבים!$G$145,0)</f>
        <v>73631</v>
      </c>
    </row>
    <row r="39" spans="2:4" x14ac:dyDescent="0.2">
      <c r="B39" s="2" t="s">
        <v>33</v>
      </c>
      <c r="C39" s="9">
        <f>+ROUND([5]זכאים!$G$139,0)</f>
        <v>-202274</v>
      </c>
    </row>
    <row r="40" spans="2:4" x14ac:dyDescent="0.2">
      <c r="C40" s="9">
        <f>SUM(C38:C39)</f>
        <v>-128643</v>
      </c>
    </row>
    <row r="41" spans="2:4" x14ac:dyDescent="0.2">
      <c r="B41" s="2" t="s">
        <v>35</v>
      </c>
      <c r="C41" s="9">
        <f>SUM('[4]סיכום 12.2021 '!$B$10:$P$10)</f>
        <v>104673625.83719093</v>
      </c>
    </row>
    <row r="42" spans="2:4" x14ac:dyDescent="0.2">
      <c r="B42" s="2" t="s">
        <v>36</v>
      </c>
      <c r="C42" s="9">
        <f>C34</f>
        <v>104551444</v>
      </c>
    </row>
    <row r="43" spans="2:4" x14ac:dyDescent="0.2">
      <c r="C43" s="9">
        <f>C41-C42</f>
        <v>122181.83719092607</v>
      </c>
      <c r="D43" s="61">
        <f>+C40+C43</f>
        <v>-6461.162809073925</v>
      </c>
    </row>
    <row r="44" spans="2:4" x14ac:dyDescent="0.2">
      <c r="D44" s="1" t="s">
        <v>45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99FF"/>
  </sheetPr>
  <dimension ref="B2:C33"/>
  <sheetViews>
    <sheetView rightToLeft="1" workbookViewId="0">
      <selection activeCell="C32" sqref="C32"/>
    </sheetView>
  </sheetViews>
  <sheetFormatPr defaultRowHeight="14.25" x14ac:dyDescent="0.2"/>
  <cols>
    <col min="1" max="1" width="9" style="1"/>
    <col min="2" max="2" width="25.125" style="1" bestFit="1" customWidth="1"/>
    <col min="3" max="3" width="10.875" style="1" bestFit="1" customWidth="1"/>
    <col min="4" max="16384" width="9" style="1"/>
  </cols>
  <sheetData>
    <row r="2" spans="2:3" ht="15" x14ac:dyDescent="0.25">
      <c r="B2" s="8" t="s">
        <v>37</v>
      </c>
    </row>
    <row r="4" spans="2:3" ht="28.5" x14ac:dyDescent="0.2">
      <c r="B4" s="4"/>
      <c r="C4" s="5" t="s">
        <v>8</v>
      </c>
    </row>
    <row r="5" spans="2:3" x14ac:dyDescent="0.2">
      <c r="B5" s="4" t="s">
        <v>10</v>
      </c>
      <c r="C5" s="6">
        <f>C20/$C$28</f>
        <v>1.4125966769881463E-2</v>
      </c>
    </row>
    <row r="6" spans="2:3" x14ac:dyDescent="0.2">
      <c r="B6" s="4" t="s">
        <v>11</v>
      </c>
      <c r="C6" s="6">
        <f t="shared" ref="C6:C12" si="0">C21/$C$28</f>
        <v>0.22574820061814138</v>
      </c>
    </row>
    <row r="7" spans="2:3" x14ac:dyDescent="0.2">
      <c r="B7" s="4" t="s">
        <v>12</v>
      </c>
      <c r="C7" s="6">
        <f t="shared" si="0"/>
        <v>0.24176713431434829</v>
      </c>
    </row>
    <row r="8" spans="2:3" x14ac:dyDescent="0.2">
      <c r="B8" s="4" t="s">
        <v>13</v>
      </c>
      <c r="C8" s="6">
        <f t="shared" si="0"/>
        <v>1.2679963009488362E-2</v>
      </c>
    </row>
    <row r="9" spans="2:3" x14ac:dyDescent="0.2">
      <c r="B9" s="4" t="s">
        <v>9</v>
      </c>
      <c r="C9" s="6">
        <f t="shared" si="0"/>
        <v>5.063661014750088E-3</v>
      </c>
    </row>
    <row r="10" spans="2:3" x14ac:dyDescent="0.2">
      <c r="B10" s="4" t="s">
        <v>14</v>
      </c>
      <c r="C10" s="6">
        <f t="shared" si="0"/>
        <v>0</v>
      </c>
    </row>
    <row r="11" spans="2:3" x14ac:dyDescent="0.2">
      <c r="B11" s="4" t="s">
        <v>15</v>
      </c>
      <c r="C11" s="6">
        <f t="shared" si="0"/>
        <v>6.1507427339041953E-4</v>
      </c>
    </row>
    <row r="12" spans="2:3" x14ac:dyDescent="0.2">
      <c r="B12" s="4" t="s">
        <v>16</v>
      </c>
      <c r="C12" s="6">
        <f t="shared" si="0"/>
        <v>0.5</v>
      </c>
    </row>
    <row r="13" spans="2:3" x14ac:dyDescent="0.2">
      <c r="B13" s="2"/>
      <c r="C13" s="3"/>
    </row>
    <row r="16" spans="2:3" x14ac:dyDescent="0.2">
      <c r="C16" s="25">
        <f>SUM(C5:C15)</f>
        <v>1</v>
      </c>
    </row>
    <row r="20" spans="2:3" x14ac:dyDescent="0.2">
      <c r="B20" s="4" t="s">
        <v>10</v>
      </c>
      <c r="C20" s="26">
        <f>ROUND('[4]סיכום 12.2021 '!B32,0)</f>
        <v>512148</v>
      </c>
    </row>
    <row r="21" spans="2:3" x14ac:dyDescent="0.2">
      <c r="B21" s="4" t="s">
        <v>11</v>
      </c>
      <c r="C21" s="26">
        <f>ROUND('[4]סיכום 12.2021 '!B33,0)</f>
        <v>8184678</v>
      </c>
    </row>
    <row r="22" spans="2:3" x14ac:dyDescent="0.2">
      <c r="B22" s="4" t="s">
        <v>12</v>
      </c>
      <c r="C22" s="26">
        <f>ROUND('[4]סיכום 12.2021 '!B34,0)</f>
        <v>8765457</v>
      </c>
    </row>
    <row r="23" spans="2:3" x14ac:dyDescent="0.2">
      <c r="B23" s="4" t="s">
        <v>13</v>
      </c>
      <c r="C23" s="26">
        <f>ROUND('[4]סיכום 12.2021 '!B35,0)</f>
        <v>459722</v>
      </c>
    </row>
    <row r="24" spans="2:3" x14ac:dyDescent="0.2">
      <c r="B24" s="4" t="s">
        <v>9</v>
      </c>
      <c r="C24" s="26">
        <f>ROUND('[4]סיכום 12.2021 '!B36,0)</f>
        <v>183587</v>
      </c>
    </row>
    <row r="25" spans="2:3" x14ac:dyDescent="0.2">
      <c r="B25" s="4" t="s">
        <v>14</v>
      </c>
      <c r="C25" s="26"/>
    </row>
    <row r="26" spans="2:3" x14ac:dyDescent="0.2">
      <c r="B26" s="4" t="s">
        <v>15</v>
      </c>
      <c r="C26" s="26">
        <f>ROUND('[4]סיכום 12.2021 '!B37,0)</f>
        <v>22300</v>
      </c>
    </row>
    <row r="27" spans="2:3" x14ac:dyDescent="0.2">
      <c r="B27" s="4" t="s">
        <v>16</v>
      </c>
      <c r="C27" s="38">
        <f>ROUND('[4]סיכום 12.2021 '!B38,0)+C37+C36+1</f>
        <v>18127892</v>
      </c>
    </row>
    <row r="28" spans="2:3" ht="15" x14ac:dyDescent="0.25">
      <c r="B28" s="28" t="s">
        <v>18</v>
      </c>
      <c r="C28" s="29">
        <f>SUM(C20:C27)</f>
        <v>36255784</v>
      </c>
    </row>
    <row r="29" spans="2:3" ht="15" x14ac:dyDescent="0.25">
      <c r="B29" s="32" t="s">
        <v>19</v>
      </c>
      <c r="C29" s="29"/>
    </row>
    <row r="30" spans="2:3" ht="15" thickBot="1" x14ac:dyDescent="0.25">
      <c r="B30" s="30" t="s">
        <v>20</v>
      </c>
      <c r="C30" s="31">
        <f>SUM(C28:C29)</f>
        <v>36255784</v>
      </c>
    </row>
    <row r="31" spans="2:3" ht="3.75" customHeight="1" thickTop="1" thickBot="1" x14ac:dyDescent="0.25"/>
    <row r="32" spans="2:3" ht="15.75" thickBot="1" x14ac:dyDescent="0.3">
      <c r="B32" s="1" t="s">
        <v>21</v>
      </c>
      <c r="C32" s="36">
        <v>2475</v>
      </c>
    </row>
    <row r="33" spans="2:3" x14ac:dyDescent="0.2">
      <c r="B33" s="1" t="s">
        <v>22</v>
      </c>
      <c r="C33" s="27">
        <f>C32-C30</f>
        <v>-36253309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61A47EFADAA3F04DAB5BE93EE2BCF3FA" ma:contentTypeVersion="64" ma:contentTypeDescription="מאפיינים המנוהלים עבור קבצים באתר" ma:contentTypeScope="" ma:versionID="a1fc6f43703b56a2c33ffcd26b984895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21e1707b37d3c3958805a61fcdc5a83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 ma:readOnly="false">
      <xsd:simpleType>
        <xsd:restriction base="dms:Boolean"/>
      </xsd:simpleType>
    </xsd:element>
    <xsd:element name="nd4fb19c9beb4c13bd210a9bb73b2def" ma:index="25" nillable="true" ma:taxonomy="true" ma:internalName="nd4fb19c9beb4c13bd210a9bb73b2def" ma:taxonomyFieldName="HarelServicesAndActivities" ma:displayName="ציר Y – פעילויות ושירותים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AutoKeyAssignment xmlns="21e3d994-461f-4904-b5d3-a3b49fb448a4">false</HarelAutoKeyAssignment>
    <Harel_PushUpdates xmlns="0b10fada-9d34-4c2d-8090-b9db555d658b" xsi:nil="true"/>
    <HarelDocComment xmlns="21e3d994-461f-4904-b5d3-a3b49fb448a4" xsi:nil="true"/>
    <TaxCatchAll xmlns="21e3d994-461f-4904-b5d3-a3b49fb448a4">
      <Value>71</Value>
      <Value>78</Value>
    </TaxCatchAll>
    <Harel_WhatWasUpdated xmlns="0b10fada-9d34-4c2d-8090-b9db555d658b" xsi:nil="true"/>
    <HarelAreaAndProductsTaxHTField xmlns="0b10fada-9d34-4c2d-8090-b9db555d658b">
      <Terms xmlns="http://schemas.microsoft.com/office/infopath/2007/PartnerControls">
        <TermInfo xmlns="http://schemas.microsoft.com/office/infopath/2007/PartnerControls">
          <TermName xmlns="http://schemas.microsoft.com/office/infopath/2007/PartnerControls">פנסיה, גמל וחיסכון</TermName>
          <TermId xmlns="http://schemas.microsoft.com/office/infopath/2007/PartnerControls">17f6664b-d3c6-4198-a539-f1a845fc44f3</TermId>
        </TermInfo>
      </Terms>
    </HarelAreaAndProductsTaxHTField>
    <HarelExcludeFromFilters xmlns="21e3d994-461f-4904-b5d3-a3b49fb448a4">false</HarelExcludeFromFilters>
    <HarelAbandonSignal xmlns="21e3d994-461f-4904-b5d3-a3b49fb448a4">false</HarelAbandonSignal>
    <HarelRequiredDownloadFieldLookup xmlns="21e3d994-461f-4904-b5d3-a3b49fb448a4"/>
    <HarelDocOrder xmlns="21e3d994-461f-4904-b5d3-a3b49fb448a4">4</HarelDocOrder>
    <HarelAbandonSignalType xmlns="21e3d994-461f-4904-b5d3-a3b49fb448a4">ללא</HarelAbandonSignalType>
    <HarelInfoTypeTaxHTField xmlns="0b10fada-9d34-4c2d-8090-b9db555d658b">
      <Terms xmlns="http://schemas.microsoft.com/office/infopath/2007/PartnerControls"/>
    </HarelInfoTypeTaxHTField>
    <Harel_RemoveFromUpdatesDate xmlns="0b10fada-9d34-4c2d-8090-b9db555d658b" xsi:nil="true"/>
    <nd4fb19c9beb4c13bd210a9bb73b2def xmlns="21e3d994-461f-4904-b5d3-a3b49fb448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מידע כללי</TermName>
          <TermId xmlns="http://schemas.microsoft.com/office/infopath/2007/PartnerControls">794a25fa-a847-4418-a0be-ceeec2703a8d</TermId>
        </TermInfo>
      </Terms>
    </nd4fb19c9beb4c13bd210a9bb73b2def>
    <HarelDimutID xmlns="21e3d994-461f-4904-b5d3-a3b49fb448a4">דוח שנתי </HarelDimutID>
    <HarelPublishDate xmlns="21e3d994-461f-4904-b5d3-a3b49fb448a4" xsi:nil="true"/>
    <Harel_FormDocumentChoice xmlns="0B10FADA-9D34-4C2D-8090-B9DB555D658B">פתח מסמך</Harel_FormDocumentChoice>
    <Harel_SEO_File_KeyWords xmlns="0b10fada-9d34-4c2d-8090-b9db555d658b">דוח שנתי</Harel_SEO_File_KeyWords>
    <_dlc_DocId xmlns="21e3d994-461f-4904-b5d3-a3b49fb448a4">CUSTOMERS-1655-16705</_dlc_DocId>
    <_dlc_DocIdUrl xmlns="21e3d994-461f-4904-b5d3-a3b49fb448a4">
      <Url>https://www-edit.harel-ext.com/long-term-savings/pension/funds/pension/_layouts/15/DocIdRedir.aspx?ID=CUSTOMERS-1655-16705</Url>
      <Description>CUSTOMERS-1655-16705</Description>
    </_dlc_DocIdUrl>
  </documentManagement>
</p:properties>
</file>

<file path=customXml/itemProps1.xml><?xml version="1.0" encoding="utf-8"?>
<ds:datastoreItem xmlns:ds="http://schemas.openxmlformats.org/officeDocument/2006/customXml" ds:itemID="{C0C7E3DC-8FE2-45DB-BADF-C2CAF731768B}"/>
</file>

<file path=customXml/itemProps2.xml><?xml version="1.0" encoding="utf-8"?>
<ds:datastoreItem xmlns:ds="http://schemas.openxmlformats.org/officeDocument/2006/customXml" ds:itemID="{E8183885-B1FD-43E1-A33F-26D6B9E07FE3}"/>
</file>

<file path=customXml/itemProps3.xml><?xml version="1.0" encoding="utf-8"?>
<ds:datastoreItem xmlns:ds="http://schemas.openxmlformats.org/officeDocument/2006/customXml" ds:itemID="{8C6A1265-161E-4EC3-A5B4-D27129D13F08}"/>
</file>

<file path=customXml/itemProps4.xml><?xml version="1.0" encoding="utf-8"?>
<ds:datastoreItem xmlns:ds="http://schemas.openxmlformats.org/officeDocument/2006/customXml" ds:itemID="{4F14DE1D-AF0D-4AE2-8D9E-ADDA138ACF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אודות הקרן </vt:lpstr>
      <vt:lpstr>הרכב נכסים הראל פנסיה</vt:lpstr>
      <vt:lpstr>קופג צהל</vt:lpstr>
      <vt:lpstr>'אודות הקרן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הראל פנסיה 2021</dc:title>
  <dc:creator>hanitbo</dc:creator>
  <cp:lastModifiedBy>לנה אוסיפוב</cp:lastModifiedBy>
  <cp:lastPrinted>2021-03-03T11:19:35Z</cp:lastPrinted>
  <dcterms:created xsi:type="dcterms:W3CDTF">2011-02-14T09:56:38Z</dcterms:created>
  <dcterms:modified xsi:type="dcterms:W3CDTF">2022-03-30T09:19:55Z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0x010100335C0ECE568C452B92B62BECFDC242E60061A47EFADAA3F04DAB5BE93EE2BCF3FA</vt:lpwstr>
  </property>
  <property fmtid="{D5CDD505-2E9C-101B-9397-08002B2CF9AE}" pid="3" name="_dlc_DocIdItemGuid">
    <vt:lpwstr>d2112da3-a8eb-41b9-81a1-f15f24b4a63a</vt:lpwstr>
  </property>
  <property fmtid="{D5CDD505-2E9C-101B-9397-08002B2CF9AE}" pid="4" name="Order">
    <vt:r8>1668300</vt:r8>
  </property>
  <property fmtid="{D5CDD505-2E9C-101B-9397-08002B2CF9AE}" pid="5" name="HarelInfoType">
    <vt:lpwstr/>
  </property>
  <property fmtid="{D5CDD505-2E9C-101B-9397-08002B2CF9AE}" pid="6" name="HarelServicesAndActivities">
    <vt:lpwstr>71;#מידע כללי|794a25fa-a847-4418-a0be-ceeec2703a8d</vt:lpwstr>
  </property>
  <property fmtid="{D5CDD505-2E9C-101B-9397-08002B2CF9AE}" pid="7" name="HarelAreaAndProducts">
    <vt:lpwstr>78;#פנסיה, גמל וחיסכון|17f6664b-d3c6-4198-a539-f1a845fc44f3</vt:lpwstr>
  </property>
</Properties>
</file>