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אתר אינטרנט\שנת 2020\"/>
    </mc:Choice>
  </mc:AlternateContent>
  <bookViews>
    <workbookView xWindow="240" yWindow="435" windowWidth="13740" windowHeight="7455" tabRatio="746"/>
  </bookViews>
  <sheets>
    <sheet name="אודות הקרן " sheetId="1" r:id="rId1"/>
    <sheet name="הרכב נכסים עתידית" sheetId="6" r:id="rId2"/>
    <sheet name="קופג צהל" sheetId="7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K">[1]PRM!$C$4</definedName>
    <definedName name="_xlnm.Print_Area" localSheetId="0">'אודות הקרן '!$A$1:$L$1</definedName>
  </definedNames>
  <calcPr calcId="162913"/>
</workbook>
</file>

<file path=xl/calcChain.xml><?xml version="1.0" encoding="utf-8"?>
<calcChain xmlns="http://schemas.openxmlformats.org/spreadsheetml/2006/main">
  <c r="C37" i="6" l="1"/>
  <c r="C36" i="6"/>
  <c r="C35" i="6"/>
  <c r="C30" i="6" l="1"/>
  <c r="C10" i="1" l="1"/>
  <c r="C9" i="1"/>
  <c r="C7" i="1"/>
  <c r="C31" i="6" l="1"/>
  <c r="C29" i="6"/>
  <c r="C32" i="6" s="1"/>
  <c r="C24" i="6"/>
  <c r="C27" i="7" l="1"/>
  <c r="C26" i="7"/>
  <c r="C24" i="7"/>
  <c r="C23" i="7"/>
  <c r="C22" i="7"/>
  <c r="C21" i="7"/>
  <c r="C20" i="7"/>
  <c r="C20" i="6"/>
  <c r="C19" i="6"/>
  <c r="C18" i="6"/>
  <c r="C17" i="6"/>
  <c r="C22" i="6" l="1"/>
  <c r="C32" i="7"/>
  <c r="C21" i="6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23" i="6" l="1"/>
  <c r="C7" i="6" l="1"/>
  <c r="C12" i="1"/>
  <c r="C13" i="1" s="1"/>
  <c r="C4" i="6"/>
  <c r="C6" i="6"/>
  <c r="C3" i="6"/>
  <c r="C25" i="6"/>
  <c r="C5" i="6"/>
  <c r="C8" i="6"/>
  <c r="C12" i="6" l="1"/>
</calcChain>
</file>

<file path=xl/comments1.xml><?xml version="1.0" encoding="utf-8"?>
<comments xmlns="http://schemas.openxmlformats.org/spreadsheetml/2006/main">
  <authors>
    <author>לנה אוסיפוב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<sst xmlns="http://schemas.openxmlformats.org/spreadsheetml/2006/main" count="58" uniqueCount="40">
  <si>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</si>
  <si>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</si>
  <si>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</si>
  <si>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</si>
  <si>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</si>
  <si>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</si>
  <si>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</si>
  <si>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</si>
  <si>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</si>
  <si>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</si>
  <si>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</si>
  <si>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</si>
  <si>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</si>
  <si>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</si>
  <si>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</si>
  <si>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</si>
  <si>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</si>
  <si>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</si>
  <si>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</si>
  <si>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</si>
  <si>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</si>
  <si>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</si>
  <si>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</si>
  <si>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</si>
  <si>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</si>
  <si>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</si>
  <si>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</si>
  <si>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</si>
  <si>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סיוע ממשלתי</t>
  </si>
  <si>
    <t>שיעור הוצאות לניהול השקעות</t>
  </si>
  <si>
    <t>מזה: שיעור ההוצאות לניהול חיצוני</t>
  </si>
  <si>
    <t xml:space="preserve">עתידית </t>
  </si>
  <si>
    <t>התחייבויות לא פיננסיות</t>
  </si>
  <si>
    <t>חייבים שוטפים לא פיננסיים</t>
  </si>
  <si>
    <t>הראל כללית לפי דוח כספי 31/12/18</t>
  </si>
  <si>
    <t>סה"כ לפי קרן</t>
  </si>
  <si>
    <t>סה"כלפי דוח כספי</t>
  </si>
  <si>
    <t>בקרה</t>
  </si>
  <si>
    <t>עתידית לפי דוח כספי 31/12/20</t>
  </si>
  <si>
    <t>נתוני קרן עתידית הותיקה ליום 31 בדצמבר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</si>
</sst>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CC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165" fontId="0" fillId="2" borderId="0" xfId="0" applyNumberForma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164" fontId="0" fillId="2" borderId="0" xfId="1" applyNumberFormat="1" applyFont="1" applyFill="1"/>
    <xf numFmtId="0" fontId="5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3" fontId="0" fillId="2" borderId="0" xfId="0" applyNumberFormat="1" applyFill="1"/>
    <xf numFmtId="0" fontId="15" fillId="2" borderId="0" xfId="0" applyFont="1" applyFill="1"/>
  </cellXfs>
  <cellStyles count="15">
    <cellStyle name="=C:\WINNT\SYSTEM32\COMMAND.COM" xfId="8"/>
    <cellStyle name="Comma" xfId="1" builtinId="3"/>
    <cellStyle name="Comma [0] 2" xfId="7"/>
    <cellStyle name="Comma 2" xfId="9"/>
    <cellStyle name="Hyperlink 2" xfId="3"/>
    <cellStyle name="Hyperlink 2 2" xfId="10"/>
    <cellStyle name="Normal" xfId="0" builtinId="0"/>
    <cellStyle name="Normal 2" xfId="11"/>
    <cellStyle name="Normal 2 2" xfId="5"/>
    <cellStyle name="Normal 2 2 2" xfId="12"/>
    <cellStyle name="Normal 3" xfId="13"/>
    <cellStyle name="Normal 4" xfId="4"/>
    <cellStyle name="Normal 4 2" xfId="14"/>
    <cellStyle name="Percent" xfId="2" builtinId="5"/>
    <cellStyle name="תוכן - מיכון דוחות" xfId="6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491;&#1493;&#1495;&#1493;&#1514;%20&#1500;&#1506;&#1502;&#1497;&#1514;/2020/12.20/&#1504;&#1514;&#1493;&#1504;&#1497;%20&#1495;&#1513;&#1489;&#1493;&#1514;%20&#1500;&#1491;&#1493;&#1495;%20&#1500;&#1506;&#1502;&#1497;&#1514;%203112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4;&#1499;&#1505;&#1497;%20&#1508;&#1504;&#1505;&#1497;&#1492;%20&#1500;&#1488;&#1514;&#1512;%20%2031.12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506;&#1514;&#1497;&#1491;&#1497;&#1514;%20&#1492;&#1493;&#1514;&#1497;&#1511;&#1492;/&#1513;&#1504;&#1514;%202020/12.2020/&#1506;&#1514;&#1497;&#1491;&#1497;&#1514;%20%20&#1506;&#1512;&#1497;&#1499;&#1492;%20&#1500;&#1497;&#1493;&#1501;%203112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ערכים"/>
      <sheetName val="תשואות"/>
      <sheetName val="תשואות 5 שנים"/>
      <sheetName val="הוצאות ישירות השקעות"/>
    </sheetNames>
    <sheetDataSet>
      <sheetData sheetId="0">
        <row r="10">
          <cell r="F10">
            <v>0.6591350606165669</v>
          </cell>
        </row>
        <row r="60">
          <cell r="H60">
            <v>6.8581378087927386E-2</v>
          </cell>
          <cell r="I60">
            <v>5.9938117508352935E-2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0"/>
    </sheetNames>
    <sheetDataSet>
      <sheetData sheetId="0">
        <row r="23">
          <cell r="B23">
            <v>37070.222877261003</v>
          </cell>
        </row>
        <row r="24">
          <cell r="B24">
            <v>455205.26908343192</v>
          </cell>
        </row>
        <row r="25">
          <cell r="B25">
            <v>613628.20250645396</v>
          </cell>
        </row>
        <row r="26">
          <cell r="B26">
            <v>176251.65016554997</v>
          </cell>
        </row>
        <row r="28">
          <cell r="B28">
            <v>9395.9203833259999</v>
          </cell>
        </row>
        <row r="29">
          <cell r="B29">
            <v>1291551.2650160228</v>
          </cell>
        </row>
        <row r="32">
          <cell r="B32">
            <v>31.061855040999991</v>
          </cell>
        </row>
        <row r="33">
          <cell r="B33">
            <v>342.59632785500008</v>
          </cell>
        </row>
        <row r="34">
          <cell r="B34">
            <v>0.75436088399999912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1.5692979689999997</v>
          </cell>
        </row>
        <row r="38">
          <cell r="B38">
            <v>375.98184174900007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סף מהותיות"/>
      <sheetName val="300920"/>
      <sheetName val="מאזן השקעות 311220 "/>
      <sheetName val="מאזן בוחן 311220"/>
      <sheetName val="מאזן בוחן 31.12.2011"/>
      <sheetName val="מאזן בוחן 31.03.2012 "/>
      <sheetName val="פקודות נוספות"/>
      <sheetName val="מאזנים"/>
      <sheetName val="דוח_הכנסות_והוצאות"/>
      <sheetName val="דוח_תנועה_בקרן_הפנסיה"/>
      <sheetName val="נכסים_לפי_קבוצות_עמיתים"/>
      <sheetName val="חלוקת נכסים לאקטואריה "/>
      <sheetName val="סיוע ממשלתי"/>
      <sheetName val="לפי סוגי עמיתים"/>
      <sheetName val="ניירות ערך מדנאל"/>
      <sheetName val="התחייבות שוטפת"/>
      <sheetName val="חייבים"/>
      <sheetName val="הון עמיתים"/>
      <sheetName val="הון עמיתים י&quot;פ"/>
      <sheetName val="התחיבות_לפי_קבוצת_עמיתים_נוכחית"/>
      <sheetName val="התחיבות_לפי_קבוצת_עמיתים_קודמת"/>
      <sheetName val="התחיבות_לפי_קבוצת_עמיתים_שנתי"/>
      <sheetName val="הלוואות A-2 "/>
      <sheetName val="הלוואות לעמיתים"/>
      <sheetName val="מעסיקים 31122020 C-2"/>
      <sheetName val="גבייה D-1"/>
      <sheetName val="תשלומי פנסיה D-2"/>
      <sheetName val="משיכות מניפה D-4 "/>
      <sheetName val="הכנסות"/>
      <sheetName val="הוצאות"/>
      <sheetName val="יתרות 0"/>
      <sheetName val="תשואה"/>
      <sheetName val="שער_חליפין_והצמדה"/>
      <sheetName val="תיקון דוחות לאוצר"/>
      <sheetName val="סקירה אנליטית-מאזן"/>
      <sheetName val="סקירה אנליטית-דוח הכנסות והוצאו"/>
      <sheetName val="DochPayToAmit1808"/>
      <sheetName val="EV אקטוארי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8966</v>
          </cell>
        </row>
      </sheetData>
      <sheetData sheetId="9"/>
      <sheetData sheetId="10">
        <row r="25">
          <cell r="D25">
            <v>1298644</v>
          </cell>
        </row>
      </sheetData>
      <sheetData sheetId="11"/>
      <sheetData sheetId="12"/>
      <sheetData sheetId="13"/>
      <sheetData sheetId="14"/>
      <sheetData sheetId="15"/>
      <sheetData sheetId="16">
        <row r="97">
          <cell r="J97">
            <v>-1944</v>
          </cell>
        </row>
      </sheetData>
      <sheetData sheetId="17">
        <row r="83">
          <cell r="J83">
            <v>71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rightToLeft="1" tabSelected="1" zoomScaleNormal="100" workbookViewId="0">
      <selection activeCell="F10" sqref="F10"/>
    </sheetView>
  </sheetViews>
  <sheetFormatPr defaultRowHeight="14.25" x14ac:dyDescent="0.2"/>
  <cols>
    <col min="1" max="1" width="41.75" style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0.75" style="1" customWidth="1"/>
    <col min="7" max="7" width="10.125" style="1" customWidth="1"/>
    <col min="8" max="8" width="10.375" style="1" customWidth="1"/>
    <col min="9" max="9" width="10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9" ht="14.25" customHeight="1" x14ac:dyDescent="0.25">
      <c r="A1" s="10" t="s">
        <v>39</v>
      </c>
      <c r="B1" s="11"/>
      <c r="C1" s="11"/>
      <c r="D1" s="11"/>
      <c r="E1" s="11"/>
      <c r="F1" s="11"/>
      <c r="G1" s="11"/>
      <c r="H1" s="9"/>
      <c r="I1" s="9"/>
    </row>
    <row r="2" spans="1:9" ht="15" thickBot="1" x14ac:dyDescent="0.25"/>
    <row r="3" spans="1:9" ht="15.75" thickBot="1" x14ac:dyDescent="0.3">
      <c r="A3" s="35" t="s">
        <v>7</v>
      </c>
      <c r="B3" s="35"/>
      <c r="C3" s="34" t="s">
        <v>31</v>
      </c>
      <c r="D3" s="12"/>
    </row>
    <row r="4" spans="1:9" ht="15.75" thickBot="1" x14ac:dyDescent="0.3">
      <c r="A4" s="35"/>
      <c r="B4" s="35"/>
      <c r="C4" s="34"/>
      <c r="D4" s="12"/>
    </row>
    <row r="5" spans="1:9" ht="15.75" thickBot="1" x14ac:dyDescent="0.3">
      <c r="A5" s="40" t="s">
        <v>5</v>
      </c>
      <c r="B5" s="33" t="s">
        <v>0</v>
      </c>
      <c r="C5" s="14"/>
      <c r="D5" s="13"/>
    </row>
    <row r="6" spans="1:9" ht="15.75" thickBot="1" x14ac:dyDescent="0.3">
      <c r="A6" s="40"/>
      <c r="B6" s="33" t="s">
        <v>1</v>
      </c>
      <c r="C6" s="15"/>
      <c r="D6" s="13"/>
    </row>
    <row r="7" spans="1:9" ht="15.75" thickBot="1" x14ac:dyDescent="0.3">
      <c r="A7" s="40" t="s">
        <v>2</v>
      </c>
      <c r="B7" s="40"/>
      <c r="C7" s="16">
        <f>[2]ריכוז!$F$10</f>
        <v>0.6591350606165669</v>
      </c>
      <c r="D7" s="17"/>
    </row>
    <row r="8" spans="1:9" ht="15.75" thickBot="1" x14ac:dyDescent="0.3">
      <c r="A8" s="40" t="s">
        <v>4</v>
      </c>
      <c r="B8" s="40"/>
      <c r="C8" s="15"/>
      <c r="D8" s="17"/>
    </row>
    <row r="9" spans="1:9" ht="15.75" thickBot="1" x14ac:dyDescent="0.3">
      <c r="A9" s="36" t="s">
        <v>29</v>
      </c>
      <c r="B9" s="37"/>
      <c r="C9" s="42">
        <f>+[2]ריכוז!$H$60</f>
        <v>6.8581378087927386E-2</v>
      </c>
      <c r="D9" s="29"/>
    </row>
    <row r="10" spans="1:9" ht="15.75" thickBot="1" x14ac:dyDescent="0.3">
      <c r="A10" s="36" t="s">
        <v>30</v>
      </c>
      <c r="B10" s="37"/>
      <c r="C10" s="42">
        <f>+[2]ריכוז!$I$60</f>
        <v>5.9938117508352935E-2</v>
      </c>
      <c r="D10" s="29"/>
    </row>
    <row r="11" spans="1:9" ht="15.75" thickBot="1" x14ac:dyDescent="0.3">
      <c r="A11" s="36" t="s">
        <v>3</v>
      </c>
      <c r="B11" s="37"/>
      <c r="C11" s="15"/>
      <c r="D11" s="18"/>
    </row>
    <row r="12" spans="1:9" ht="15.75" thickBot="1" x14ac:dyDescent="0.3">
      <c r="A12" s="38" t="s">
        <v>6</v>
      </c>
      <c r="B12" s="39"/>
      <c r="C12" s="19">
        <f>'הרכב נכסים עתידית'!C23</f>
        <v>1298644</v>
      </c>
      <c r="D12" s="18"/>
    </row>
    <row r="13" spans="1:9" x14ac:dyDescent="0.2">
      <c r="C13" s="23">
        <f>'הרכב נכסים עתידית'!C23-C12</f>
        <v>0</v>
      </c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B1:C37"/>
  <sheetViews>
    <sheetView rightToLeft="1" workbookViewId="0">
      <selection activeCell="B2" sqref="B2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16384" width="9" style="1"/>
  </cols>
  <sheetData>
    <row r="1" spans="2:3" ht="15" x14ac:dyDescent="0.25">
      <c r="B1" s="7" t="s">
        <v>38</v>
      </c>
    </row>
    <row r="2" spans="2:3" ht="28.5" x14ac:dyDescent="0.2">
      <c r="B2" s="4"/>
      <c r="C2" s="5" t="s">
        <v>8</v>
      </c>
    </row>
    <row r="3" spans="2:3" x14ac:dyDescent="0.2">
      <c r="B3" s="4" t="s">
        <v>9</v>
      </c>
      <c r="C3" s="21">
        <f t="shared" ref="C3:C8" si="0">C17/$C$23</f>
        <v>2.8545159412433276E-2</v>
      </c>
    </row>
    <row r="4" spans="2:3" x14ac:dyDescent="0.2">
      <c r="B4" s="4" t="s">
        <v>11</v>
      </c>
      <c r="C4" s="21">
        <f t="shared" si="0"/>
        <v>0.35052331508866169</v>
      </c>
    </row>
    <row r="5" spans="2:3" x14ac:dyDescent="0.2">
      <c r="B5" s="4" t="s">
        <v>10</v>
      </c>
      <c r="C5" s="21">
        <f t="shared" si="0"/>
        <v>0.47251440733565164</v>
      </c>
    </row>
    <row r="6" spans="2:3" x14ac:dyDescent="0.2">
      <c r="B6" s="4" t="s">
        <v>12</v>
      </c>
      <c r="C6" s="21">
        <f t="shared" si="0"/>
        <v>0.13572002796763394</v>
      </c>
    </row>
    <row r="7" spans="2:3" x14ac:dyDescent="0.2">
      <c r="B7" s="4" t="s">
        <v>20</v>
      </c>
      <c r="C7" s="21">
        <f t="shared" si="0"/>
        <v>6.9041246099777924E-3</v>
      </c>
    </row>
    <row r="8" spans="2:3" x14ac:dyDescent="0.2">
      <c r="B8" s="4" t="s">
        <v>21</v>
      </c>
      <c r="C8" s="21">
        <f t="shared" si="0"/>
        <v>5.7929655856416382E-3</v>
      </c>
    </row>
    <row r="9" spans="2:3" x14ac:dyDescent="0.2">
      <c r="C9" s="3"/>
    </row>
    <row r="10" spans="2:3" x14ac:dyDescent="0.2">
      <c r="B10" s="2"/>
    </row>
    <row r="12" spans="2:3" x14ac:dyDescent="0.2">
      <c r="C12" s="20">
        <f>SUM(C3:C11)</f>
        <v>1</v>
      </c>
    </row>
    <row r="16" spans="2:3" x14ac:dyDescent="0.2">
      <c r="B16" s="41"/>
      <c r="C16" s="41"/>
    </row>
    <row r="17" spans="2:3" x14ac:dyDescent="0.2">
      <c r="B17" s="4" t="s">
        <v>9</v>
      </c>
      <c r="C17" s="22">
        <f>ROUND('[3]סיכום 12.2020'!B23,0)</f>
        <v>37070</v>
      </c>
    </row>
    <row r="18" spans="2:3" x14ac:dyDescent="0.2">
      <c r="B18" s="4" t="s">
        <v>11</v>
      </c>
      <c r="C18" s="22">
        <f>ROUND('[3]סיכום 12.2020'!B24,0)</f>
        <v>455205</v>
      </c>
    </row>
    <row r="19" spans="2:3" x14ac:dyDescent="0.2">
      <c r="B19" s="4" t="s">
        <v>10</v>
      </c>
      <c r="C19" s="22">
        <f>ROUND('[3]סיכום 12.2020'!B25,0)</f>
        <v>613628</v>
      </c>
    </row>
    <row r="20" spans="2:3" x14ac:dyDescent="0.2">
      <c r="B20" s="4" t="s">
        <v>12</v>
      </c>
      <c r="C20" s="22">
        <f>ROUND('[3]סיכום 12.2020'!B26,0)</f>
        <v>176252</v>
      </c>
    </row>
    <row r="21" spans="2:3" x14ac:dyDescent="0.2">
      <c r="B21" s="4" t="s">
        <v>20</v>
      </c>
      <c r="C21" s="22">
        <f>+C29</f>
        <v>8966</v>
      </c>
    </row>
    <row r="22" spans="2:3" x14ac:dyDescent="0.2">
      <c r="B22" s="4" t="s">
        <v>21</v>
      </c>
      <c r="C22" s="43">
        <f>ROUND('[3]סיכום 12.2020'!B28,0)+C31+C30</f>
        <v>7523</v>
      </c>
    </row>
    <row r="23" spans="2:3" x14ac:dyDescent="0.2">
      <c r="B23" s="4" t="s">
        <v>22</v>
      </c>
      <c r="C23" s="22">
        <f>SUM(C17:C22)</f>
        <v>1298644</v>
      </c>
    </row>
    <row r="24" spans="2:3" x14ac:dyDescent="0.2">
      <c r="B24" s="1" t="s">
        <v>26</v>
      </c>
      <c r="C24" s="32">
        <f>[4]דוח_תנועה_בקרן_הפנסיה!$D$25</f>
        <v>1298644</v>
      </c>
    </row>
    <row r="25" spans="2:3" x14ac:dyDescent="0.2">
      <c r="B25" s="1" t="s">
        <v>27</v>
      </c>
      <c r="C25" s="32">
        <f>+C23-C24</f>
        <v>0</v>
      </c>
    </row>
    <row r="26" spans="2:3" x14ac:dyDescent="0.2">
      <c r="C26" s="32"/>
    </row>
    <row r="28" spans="2:3" ht="15" x14ac:dyDescent="0.25">
      <c r="B28" s="45" t="s">
        <v>37</v>
      </c>
    </row>
    <row r="29" spans="2:3" x14ac:dyDescent="0.2">
      <c r="B29" s="1" t="s">
        <v>28</v>
      </c>
      <c r="C29" s="32">
        <f>+[4]מאזנים!$E$15</f>
        <v>8966</v>
      </c>
    </row>
    <row r="30" spans="2:3" x14ac:dyDescent="0.2">
      <c r="B30" s="2" t="s">
        <v>33</v>
      </c>
      <c r="C30" s="8">
        <f>+ROUND([4]חייבים!$J$83,0)</f>
        <v>71</v>
      </c>
    </row>
    <row r="31" spans="2:3" x14ac:dyDescent="0.2">
      <c r="B31" s="2" t="s">
        <v>32</v>
      </c>
      <c r="C31" s="8">
        <f>'[4]התחייבות שוטפת'!$J$97</f>
        <v>-1944</v>
      </c>
    </row>
    <row r="32" spans="2:3" x14ac:dyDescent="0.2">
      <c r="C32" s="23">
        <f>SUM(C29:C31)</f>
        <v>7093</v>
      </c>
    </row>
    <row r="35" spans="2:3" x14ac:dyDescent="0.2">
      <c r="B35" s="1" t="s">
        <v>35</v>
      </c>
      <c r="C35" s="44">
        <f>+'[3]סיכום 12.2020'!$B$29</f>
        <v>1291551.2650160228</v>
      </c>
    </row>
    <row r="36" spans="2:3" x14ac:dyDescent="0.2">
      <c r="B36" s="1" t="s">
        <v>36</v>
      </c>
      <c r="C36" s="23">
        <f>+C24</f>
        <v>1298644</v>
      </c>
    </row>
    <row r="37" spans="2:3" x14ac:dyDescent="0.2">
      <c r="C37" s="44">
        <f>+C36-C35</f>
        <v>7092.7349839771632</v>
      </c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34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4.1114058355437667E-2</v>
      </c>
    </row>
    <row r="6" spans="2:3" x14ac:dyDescent="0.2">
      <c r="B6" s="4" t="s">
        <v>14</v>
      </c>
      <c r="C6" s="6">
        <f t="shared" ref="C6:C12" si="0">C21/$C$28</f>
        <v>0.45490716180371354</v>
      </c>
    </row>
    <row r="7" spans="2:3" x14ac:dyDescent="0.2">
      <c r="B7" s="4" t="s">
        <v>15</v>
      </c>
      <c r="C7" s="6">
        <f t="shared" si="0"/>
        <v>1.3262599469496021E-3</v>
      </c>
    </row>
    <row r="8" spans="2:3" x14ac:dyDescent="0.2">
      <c r="B8" s="4" t="s">
        <v>16</v>
      </c>
      <c r="C8" s="6">
        <f t="shared" si="0"/>
        <v>0</v>
      </c>
    </row>
    <row r="9" spans="2:3" x14ac:dyDescent="0.2">
      <c r="B9" s="4" t="s">
        <v>12</v>
      </c>
      <c r="C9" s="6">
        <f t="shared" si="0"/>
        <v>0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2.6525198938992041E-3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0">
        <f>SUM(C5:C15)</f>
        <v>1</v>
      </c>
    </row>
    <row r="20" spans="2:3" x14ac:dyDescent="0.2">
      <c r="B20" s="4" t="s">
        <v>13</v>
      </c>
      <c r="C20" s="22">
        <f>ROUND('[3]סיכום 12.2020'!B32,0)</f>
        <v>31</v>
      </c>
    </row>
    <row r="21" spans="2:3" x14ac:dyDescent="0.2">
      <c r="B21" s="4" t="s">
        <v>14</v>
      </c>
      <c r="C21" s="22">
        <f>ROUND('[3]סיכום 12.2020'!B33,0)</f>
        <v>343</v>
      </c>
    </row>
    <row r="22" spans="2:3" x14ac:dyDescent="0.2">
      <c r="B22" s="4" t="s">
        <v>15</v>
      </c>
      <c r="C22" s="22">
        <f>ROUND('[3]סיכום 12.2020'!B34,0)</f>
        <v>1</v>
      </c>
    </row>
    <row r="23" spans="2:3" x14ac:dyDescent="0.2">
      <c r="B23" s="4" t="s">
        <v>16</v>
      </c>
      <c r="C23" s="22">
        <f>ROUND('[3]סיכום 12.2020'!B35,0)</f>
        <v>0</v>
      </c>
    </row>
    <row r="24" spans="2:3" x14ac:dyDescent="0.2">
      <c r="B24" s="4" t="s">
        <v>12</v>
      </c>
      <c r="C24" s="22">
        <f>ROUND('[3]סיכום 12.2020'!B36,0)</f>
        <v>0</v>
      </c>
    </row>
    <row r="25" spans="2:3" x14ac:dyDescent="0.2">
      <c r="B25" s="4" t="s">
        <v>17</v>
      </c>
      <c r="C25" s="22"/>
    </row>
    <row r="26" spans="2:3" x14ac:dyDescent="0.2">
      <c r="B26" s="4" t="s">
        <v>18</v>
      </c>
      <c r="C26" s="22">
        <f>ROUND('[3]סיכום 12.2020'!B37,0)</f>
        <v>2</v>
      </c>
    </row>
    <row r="27" spans="2:3" x14ac:dyDescent="0.2">
      <c r="B27" s="4" t="s">
        <v>19</v>
      </c>
      <c r="C27" s="31">
        <f>ROUND('[3]סיכום 12.2020'!B38,0)+C37+C36+1</f>
        <v>377</v>
      </c>
    </row>
    <row r="28" spans="2:3" ht="15" x14ac:dyDescent="0.25">
      <c r="B28" s="24" t="s">
        <v>23</v>
      </c>
      <c r="C28" s="25">
        <f>SUM(C20:C27)</f>
        <v>754</v>
      </c>
    </row>
    <row r="29" spans="2:3" ht="15" x14ac:dyDescent="0.25">
      <c r="B29" s="28" t="s">
        <v>24</v>
      </c>
      <c r="C29" s="25"/>
    </row>
    <row r="30" spans="2:3" ht="15" thickBot="1" x14ac:dyDescent="0.25">
      <c r="B30" s="26" t="s">
        <v>25</v>
      </c>
      <c r="C30" s="27">
        <f>SUM(C28:C29)</f>
        <v>754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30">
        <f>[5]דוח_על_השינויים_בזכויות_העמיתים!$E$26</f>
        <v>2475</v>
      </c>
    </row>
    <row r="33" spans="2:3" x14ac:dyDescent="0.2">
      <c r="B33" s="1" t="s">
        <v>27</v>
      </c>
      <c r="C33" s="23">
        <f>C32-C30</f>
        <v>1721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stFieldsContentType" ma:contentTypeID="0x01008BECEFC2B1BE43D491D073A185E392480007847D6EBD88144E966F66F369A68890" ma:contentTypeVersion="0" ma:contentTypeDescription="" ma:contentTypeScope="" ma:versionID="3431286c3c6e4a448d450a1788b56281">
  <xsd:schema xmlns:xsd="http://www.w3.org/2001/XMLSchema" xmlns:xs="http://www.w3.org/2001/XMLSchema" xmlns:p="http://schemas.microsoft.com/office/2006/metadata/properties" xmlns:ns1="http://schemas.microsoft.com/sharepoint/v3" xmlns:ns2="32DDC5AB-8934-45F7-B937-69D2E7186051" xmlns:ns3="21e3d994-461f-4904-b5d3-a3b49fb448a4" targetNamespace="http://schemas.microsoft.com/office/2006/metadata/properties" ma:root="true" ma:fieldsID="6ad2caaf80c325389c51a8fc4219faa4" ns1:_="" ns2:_="" ns3:_="">
    <xsd:import namespace="http://schemas.microsoft.com/sharepoint/v3"/>
    <xsd:import namespace="32DDC5AB-8934-45F7-B937-69D2E7186051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1:TemplateUrl" minOccurs="0"/>
                <xsd:element ref="ns1:xd_ProgID" minOccurs="0"/>
                <xsd:element ref="ns1:xd_Signature" minOccurs="0"/>
                <xsd:element ref="ns2:Harel_Summary" minOccurs="0"/>
                <xsd:element ref="ns2:Harel_FormDocumentChoice"/>
                <xsd:element ref="ns2:Harel_Explanation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Url" ma:index="1" nillable="true" ma:displayName="קישור לתבנית" ma:hidden="true" ma:internalName="TemplateUrl">
      <xsd:simpleType>
        <xsd:restriction base="dms:Text"/>
      </xsd:simpleType>
    </xsd:element>
    <xsd:element name="xd_ProgID" ma:index="2" nillable="true" ma:displayName="קישור קובץ HTML" ma:hidden="true" ma:internalName="xd_ProgID">
      <xsd:simpleType>
        <xsd:restriction base="dms:Text"/>
      </xsd:simpleType>
    </xsd:element>
    <xsd:element name="xd_Signature" ma:index="3" nillable="true" ma:displayName="חתום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_Summary" ma:index="6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FormDocumentChoice" ma:index="7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Explanation" ma:index="8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Explanation xmlns="32DDC5AB-8934-45F7-B937-69D2E7186051" xsi:nil="true"/>
    <Harel_FormDocumentChoice xmlns="32DDC5AB-8934-45F7-B937-69D2E7186051">פתח מסמך</Harel_FormDocumentChoice>
    <TaxCatchAll xmlns="21e3d994-461f-4904-b5d3-a3b49fb448a4"/>
    <Harel_Summary xmlns="32DDC5AB-8934-45F7-B937-69D2E7186051" xsi:nil="true"/>
    <TemplateUrl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2B1A1C-DDF1-4688-8335-017587F94BEA}"/>
</file>

<file path=customXml/itemProps2.xml><?xml version="1.0" encoding="utf-8"?>
<ds:datastoreItem xmlns:ds="http://schemas.openxmlformats.org/officeDocument/2006/customXml" ds:itemID="{0C3FC6D8-AE2C-4EBF-942F-51B1D15406B5}"/>
</file>

<file path=customXml/itemProps3.xml><?xml version="1.0" encoding="utf-8"?>
<ds:datastoreItem xmlns:ds="http://schemas.openxmlformats.org/officeDocument/2006/customXml" ds:itemID="{E3FAFFB3-9932-457A-8DFB-ADF86BE2764D}"/>
</file>

<file path=customXml/itemProps4.xml><?xml version="1.0" encoding="utf-8"?>
<ds:datastoreItem xmlns:ds="http://schemas.openxmlformats.org/officeDocument/2006/customXml" ds:itemID="{23ECDA5C-3A21-40F1-8A75-537854C8D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עתידית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פנסיה עתידית 2020</dc:title>
  <dc:creator>hanitbo</dc:creator>
  <cp:lastModifiedBy>לנה אוסיפוב</cp:lastModifiedBy>
  <cp:lastPrinted>2021-03-03T11:19:35Z</cp:lastPrinted>
  <dcterms:created xsi:type="dcterms:W3CDTF">2011-02-14T09:56:38Z</dcterms:created>
  <dcterms:modified xsi:type="dcterms:W3CDTF">2021-03-21T11:29:56Z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0x01008BECEFC2B1BE43D491D073A185E392480007847D6EBD88144E966F66F369A68890</vt:lpwstr>
  </property>
  <property fmtid="{D5CDD505-2E9C-101B-9397-08002B2CF9AE}" pid="3" name="_dlc_DocIdItemGuid">
    <vt:lpwstr>e340648b-d035-47d0-b47d-73adbb7032b2</vt:lpwstr>
  </property>
  <property fmtid="{D5CDD505-2E9C-101B-9397-08002B2CF9AE}" pid="4" name="HarelAutoKeyAssignment">
    <vt:bool>false</vt:bool>
  </property>
  <property fmtid="{D5CDD505-2E9C-101B-9397-08002B2CF9AE}" pid="6" name="Order">
    <vt:r8>300</vt:r8>
  </property>
  <property fmtid="{D5CDD505-2E9C-101B-9397-08002B2CF9AE}" pid="8" name="HarelRequiredDownloadFieldLookup">
    <vt:lpwstr/>
  </property>
  <property fmtid="{D5CDD505-2E9C-101B-9397-08002B2CF9AE}" pid="9" name="HarelAbandonSignalType">
    <vt:lpwstr>ללא</vt:lpwstr>
  </property>
  <property fmtid="{D5CDD505-2E9C-101B-9397-08002B2CF9AE}" pid="11" name="HarelExcludeFromFilters">
    <vt:bool>false</vt:bool>
  </property>
  <property fmtid="{D5CDD505-2E9C-101B-9397-08002B2CF9AE}" pid="12" name="_dlc_DocId">
    <vt:lpwstr>CUSTOMERS-370643091-3</vt:lpwstr>
  </property>
  <property fmtid="{D5CDD505-2E9C-101B-9397-08002B2CF9AE}" pid="16" name="_dlc_DocIdUrl">
    <vt:lpwstr>https://www-a-edit.harel-ext.com/long-term-savings/pension/funds/atidit/_layouts/15/DocIdRedir.aspx?ID=CUSTOMERS-370643091-3, CUSTOMERS-370643091-3</vt:lpwstr>
  </property>
  <property fmtid="{D5CDD505-2E9C-101B-9397-08002B2CF9AE}" pid="19" name="HarelInfoType">
    <vt:lpwstr/>
  </property>
  <property fmtid="{D5CDD505-2E9C-101B-9397-08002B2CF9AE}" pid="20" name="HarelServicesAndActivities">
    <vt:lpwstr/>
  </property>
  <property fmtid="{D5CDD505-2E9C-101B-9397-08002B2CF9AE}" pid="22" name="HarelDocOrder">
    <vt:lpwstr>1</vt:lpwstr>
  </property>
  <property fmtid="{D5CDD505-2E9C-101B-9397-08002B2CF9AE}" pid="23" name="HarelAbandonSignal">
    <vt:bool>false</vt:bool>
  </property>
  <property fmtid="{D5CDD505-2E9C-101B-9397-08002B2CF9AE}" pid="25" name="HarelAreaAndProducts">
    <vt:lpwstr/>
  </property>
</Properties>
</file>