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tables/table40.xml" ContentType="application/vnd.openxmlformats-officedocument.spreadsheetml.table+xml"/>
  <Override PartName="/xl/tables/table39.xml" ContentType="application/vnd.openxmlformats-officedocument.spreadsheetml.table+xml"/>
  <Override PartName="/xl/tables/table38.xml" ContentType="application/vnd.openxmlformats-officedocument.spreadsheetml.table+xml"/>
  <Override PartName="/xl/tables/table37.xml" ContentType="application/vnd.openxmlformats-officedocument.spreadsheetml.table+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xl/tables/table3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36.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rgfs01\vol1\APPS\NETIVOT\HarelPensia\מטה - יונית\צוות מידע\אתר אינטרנט\קליטת קופות פסגות\הורדות מפסגות\מדיניות השקעה\"/>
    </mc:Choice>
  </mc:AlternateContent>
  <bookViews>
    <workbookView xWindow="0" yWindow="0" windowWidth="17280" windowHeight="7995" tabRatio="724"/>
  </bookViews>
  <sheets>
    <sheet name="כלליות+ גילאי 50-60" sheetId="1" r:id="rId1"/>
    <sheet name="בטא+ 50 ומטה" sheetId="2" r:id="rId2"/>
    <sheet name="עד 10% מניות +גילאי 60 ומעלה" sheetId="3" r:id="rId3"/>
    <sheet name="כשר" sheetId="4" r:id="rId4"/>
    <sheet name="קמה" sheetId="6" r:id="rId5"/>
    <sheet name="פנסיה" sheetId="7" r:id="rId6"/>
    <sheet name="פנסיה העל" sheetId="8" r:id="rId7"/>
    <sheet name="מדדים כללי" sheetId="10" r:id="rId8"/>
    <sheet name="קופות גמל להשקעה" sheetId="21" r:id="rId9"/>
    <sheet name="חסכון לכל ילד" sheetId="23" r:id="rId10"/>
    <sheet name="מתמחות אגח" sheetId="11" r:id="rId11"/>
    <sheet name="מתמחות עד 10%" sheetId="20" r:id="rId12"/>
    <sheet name="מתמחות אגח מדינה" sheetId="12" r:id="rId13"/>
    <sheet name="מתמחות כספי" sheetId="13" r:id="rId14"/>
    <sheet name="מתמחות מדד" sheetId="14" r:id="rId15"/>
    <sheet name="מתמחות חול" sheetId="15" r:id="rId16"/>
    <sheet name="מתמחות מניות" sheetId="16" r:id="rId17"/>
    <sheet name="מתמחות שקלי" sheetId="18" r:id="rId18"/>
    <sheet name="מתמחות פנסיה" sheetId="19" r:id="rId19"/>
    <sheet name="מתמחות גמל להשקעה" sheetId="22" r:id="rId20"/>
    <sheet name="מתמחות חסכון לכל ילד" sheetId="24" r:id="rId21"/>
    <sheet name="132" sheetId="29" state="hidden" r:id="rId22"/>
  </sheets>
  <definedNames>
    <definedName name="_xlnm.Print_Area" localSheetId="9">'חסכון לכל ילד'!$B$1:$Q$54</definedName>
    <definedName name="_xlnm.Print_Area" localSheetId="0">'כלליות+ גילאי 50-60'!$C$1:$J$146</definedName>
    <definedName name="_xlnm.Print_Area" localSheetId="3">כשר!$B$1:$J$56</definedName>
    <definedName name="_xlnm.Print_Area" localSheetId="7">'מדדים כללי'!$B$1:$P$44</definedName>
    <definedName name="_xlnm.Print_Area" localSheetId="10">'מתמחות אגח'!$C$1:$M$69</definedName>
    <definedName name="_xlnm.Print_Area" localSheetId="12">'מתמחות אגח מדינה'!$A$1:$J$50</definedName>
    <definedName name="_xlnm.Print_Area" localSheetId="19">'מתמחות גמל להשקעה'!$A$1:$F$87</definedName>
    <definedName name="_xlnm.Print_Area" localSheetId="15">'מתמחות חול'!$A$1:$I$43</definedName>
    <definedName name="_xlnm.Print_Area" localSheetId="20">'מתמחות חסכון לכל ילד'!$A$1:$F$48</definedName>
    <definedName name="_xlnm.Print_Area" localSheetId="13">'מתמחות כספי'!$A$1:$L$58</definedName>
    <definedName name="_xlnm.Print_Area" localSheetId="14">'מתמחות מדד'!$A$1:$I$49</definedName>
    <definedName name="_xlnm.Print_Area" localSheetId="16">'מתמחות מניות'!$A$1:$N$61</definedName>
    <definedName name="_xlnm.Print_Area" localSheetId="11">'מתמחות עד 10%'!$A$1:$Q$67</definedName>
    <definedName name="_xlnm.Print_Area" localSheetId="18">'מתמחות פנסיה'!$A$1:$J$84</definedName>
    <definedName name="_xlnm.Print_Area" localSheetId="17">'מתמחות שקלי'!$A$1:$L$42</definedName>
    <definedName name="_xlnm.Print_Area" localSheetId="5">פנסיה!$C$1:$O$212</definedName>
    <definedName name="_xlnm.Print_Area" localSheetId="6">'פנסיה העל'!$B$1:$N$48</definedName>
    <definedName name="_xlnm.Print_Area" localSheetId="8">'קופות גמל להשקעה'!$B$1:$X$45</definedName>
    <definedName name="_xlnm.Print_Area" localSheetId="4">קמה!$B$1:$L$43</definedName>
  </definedNames>
  <calcPr calcId="162913"/>
</workbook>
</file>

<file path=xl/calcChain.xml><?xml version="1.0" encoding="utf-8"?>
<calcChain xmlns="http://schemas.openxmlformats.org/spreadsheetml/2006/main">
  <c r="E19" i="23" l="1"/>
  <c r="E8" i="23"/>
  <c r="E9" i="21"/>
  <c r="E8" i="10"/>
  <c r="E8" i="6"/>
  <c r="E9" i="8"/>
  <c r="H46" i="7"/>
  <c r="F49" i="7"/>
  <c r="H36" i="7"/>
  <c r="F59" i="3" l="1"/>
  <c r="F32" i="2" l="1"/>
  <c r="F8" i="2"/>
  <c r="E32" i="2"/>
  <c r="E20" i="2"/>
  <c r="E8" i="2"/>
  <c r="F109" i="1"/>
  <c r="F87" i="1"/>
  <c r="F75" i="1"/>
  <c r="F62" i="1"/>
  <c r="F37" i="1"/>
  <c r="F24" i="1"/>
  <c r="H3" i="1"/>
  <c r="H3" i="3" l="1"/>
  <c r="H3" i="4"/>
  <c r="H3" i="6"/>
  <c r="H3" i="8"/>
  <c r="H3" i="10"/>
  <c r="H4" i="21"/>
  <c r="H3" i="23"/>
  <c r="H93" i="7" l="1"/>
  <c r="F8" i="7" l="1"/>
  <c r="F18" i="7"/>
  <c r="F28" i="7"/>
  <c r="F39" i="7"/>
  <c r="F60" i="7"/>
  <c r="F72" i="7"/>
  <c r="F84" i="7"/>
  <c r="F97" i="7"/>
  <c r="F109" i="7"/>
  <c r="F124" i="7"/>
  <c r="F139" i="7"/>
  <c r="F150" i="7"/>
  <c r="F162" i="7"/>
  <c r="F175" i="7"/>
  <c r="F8" i="4" l="1"/>
  <c r="H29" i="3"/>
  <c r="H27" i="3"/>
  <c r="H26" i="3"/>
  <c r="H25" i="3"/>
  <c r="H24" i="3"/>
  <c r="H23" i="3"/>
  <c r="F50" i="1" l="1"/>
  <c r="H5" i="1" l="1"/>
  <c r="F9" i="1"/>
  <c r="D20" i="23" l="1"/>
  <c r="D18" i="23"/>
  <c r="D17" i="23"/>
  <c r="D16" i="23"/>
  <c r="D15" i="23"/>
  <c r="D14" i="23"/>
  <c r="D9" i="23"/>
  <c r="D7" i="23"/>
  <c r="D6" i="23"/>
  <c r="D5" i="23"/>
  <c r="D4" i="23"/>
  <c r="D3" i="23"/>
  <c r="D10" i="21"/>
  <c r="D8" i="21"/>
  <c r="D7" i="21"/>
  <c r="D6" i="21"/>
  <c r="D5" i="21"/>
  <c r="D4" i="21"/>
  <c r="D176" i="7"/>
  <c r="D174" i="7"/>
  <c r="D173" i="7"/>
  <c r="D172" i="7"/>
  <c r="D170" i="7"/>
  <c r="D171" i="7" s="1"/>
  <c r="D169" i="7"/>
  <c r="D163" i="7"/>
  <c r="D161" i="7"/>
  <c r="D160" i="7"/>
  <c r="D159" i="7"/>
  <c r="D157" i="7"/>
  <c r="D158" i="7" s="1"/>
  <c r="D156" i="7"/>
  <c r="D151" i="7"/>
  <c r="D149" i="7"/>
  <c r="D148" i="7"/>
  <c r="D147" i="7"/>
  <c r="D145" i="7"/>
  <c r="D146" i="7" s="1"/>
  <c r="D144" i="7"/>
  <c r="D140" i="7"/>
  <c r="D138" i="7"/>
  <c r="D137" i="7"/>
  <c r="D136" i="7"/>
  <c r="D134" i="7"/>
  <c r="D135" i="7" s="1"/>
  <c r="D133" i="7"/>
  <c r="D125" i="7"/>
  <c r="D123" i="7"/>
  <c r="D122" i="7"/>
  <c r="D121" i="7"/>
  <c r="D119" i="7"/>
  <c r="D120" i="7" s="1"/>
  <c r="D118" i="7"/>
  <c r="D110" i="7"/>
  <c r="D108" i="7"/>
  <c r="D107" i="7"/>
  <c r="D106" i="7"/>
  <c r="D104" i="7"/>
  <c r="D105" i="7" s="1"/>
  <c r="D103" i="7"/>
  <c r="D98" i="7"/>
  <c r="D96" i="7"/>
  <c r="D95" i="7"/>
  <c r="D94" i="7"/>
  <c r="D92" i="7"/>
  <c r="D91" i="7"/>
  <c r="D9" i="10"/>
  <c r="D7" i="10"/>
  <c r="D6" i="10"/>
  <c r="D5" i="10"/>
  <c r="D4" i="10"/>
  <c r="D3" i="10"/>
  <c r="D10" i="8"/>
  <c r="D8" i="8"/>
  <c r="D7" i="8"/>
  <c r="D6" i="8"/>
  <c r="D4" i="8"/>
  <c r="D5" i="8" s="1"/>
  <c r="D3" i="8"/>
  <c r="D79" i="7"/>
  <c r="D80" i="7" s="1"/>
  <c r="D85" i="7"/>
  <c r="D83" i="7"/>
  <c r="D82" i="7"/>
  <c r="D81" i="7"/>
  <c r="D73" i="7"/>
  <c r="D71" i="7"/>
  <c r="D70" i="7"/>
  <c r="D69" i="7"/>
  <c r="D68" i="7"/>
  <c r="D67" i="7"/>
  <c r="D61" i="7"/>
  <c r="D59" i="7"/>
  <c r="D58" i="7"/>
  <c r="D57" i="7"/>
  <c r="D56" i="7"/>
  <c r="D55" i="7"/>
  <c r="D50" i="7"/>
  <c r="D48" i="7"/>
  <c r="D47" i="7"/>
  <c r="D46" i="7"/>
  <c r="D45" i="7"/>
  <c r="D44" i="7"/>
  <c r="D40" i="7"/>
  <c r="D38" i="7"/>
  <c r="D37" i="7"/>
  <c r="D36" i="7"/>
  <c r="D35" i="7"/>
  <c r="D34" i="7"/>
  <c r="D78" i="7"/>
  <c r="D29" i="7"/>
  <c r="D27" i="7"/>
  <c r="D26" i="7"/>
  <c r="D25" i="7"/>
  <c r="D24" i="7"/>
  <c r="D23" i="7"/>
  <c r="D19" i="7"/>
  <c r="D17" i="7"/>
  <c r="D16" i="7"/>
  <c r="D15" i="7"/>
  <c r="D14" i="7"/>
  <c r="D13" i="7"/>
  <c r="D9" i="7"/>
  <c r="D7" i="7"/>
  <c r="D6" i="7"/>
  <c r="D5" i="7"/>
  <c r="D4" i="7"/>
  <c r="D3" i="7"/>
  <c r="D9" i="6"/>
  <c r="D7" i="6"/>
  <c r="D6" i="6"/>
  <c r="D5" i="6"/>
  <c r="D4" i="6"/>
  <c r="D3" i="6"/>
  <c r="D22" i="4"/>
  <c r="D20" i="4"/>
  <c r="D19" i="4"/>
  <c r="D18" i="4"/>
  <c r="D17" i="4"/>
  <c r="D16" i="4"/>
  <c r="D9" i="4"/>
  <c r="D7" i="4"/>
  <c r="D6" i="4"/>
  <c r="D5" i="4"/>
  <c r="D4" i="4"/>
  <c r="D3" i="4"/>
  <c r="D60" i="3"/>
  <c r="D58" i="3"/>
  <c r="D57" i="3"/>
  <c r="D56" i="3"/>
  <c r="D55" i="3"/>
  <c r="D54" i="3"/>
  <c r="D49" i="3"/>
  <c r="D47" i="3"/>
  <c r="D46" i="3"/>
  <c r="D45" i="3"/>
  <c r="D44" i="3"/>
  <c r="D43" i="3"/>
  <c r="D39" i="3"/>
  <c r="D37" i="3"/>
  <c r="D36" i="3"/>
  <c r="D35" i="3"/>
  <c r="D34" i="3"/>
  <c r="D33" i="3"/>
  <c r="D29" i="3"/>
  <c r="D27" i="3"/>
  <c r="D26" i="3"/>
  <c r="D25" i="3"/>
  <c r="D24" i="3"/>
  <c r="D23" i="3"/>
  <c r="D19" i="3"/>
  <c r="D17" i="3"/>
  <c r="D16" i="3"/>
  <c r="D15" i="3"/>
  <c r="D14" i="3"/>
  <c r="D13" i="3"/>
  <c r="D9" i="3"/>
  <c r="D7" i="3"/>
  <c r="D6" i="3"/>
  <c r="D5" i="3"/>
  <c r="D4" i="3"/>
  <c r="D3" i="3"/>
  <c r="D33" i="2"/>
  <c r="D31" i="2"/>
  <c r="D30" i="2"/>
  <c r="D29" i="2"/>
  <c r="D28" i="2"/>
  <c r="D27" i="2"/>
  <c r="D26" i="2"/>
  <c r="D21" i="2"/>
  <c r="D19" i="2"/>
  <c r="D18" i="2"/>
  <c r="D17" i="2"/>
  <c r="D16" i="2"/>
  <c r="D15" i="2"/>
  <c r="D9" i="2"/>
  <c r="D7" i="2"/>
  <c r="D6" i="2"/>
  <c r="D5" i="2"/>
  <c r="D4" i="2"/>
  <c r="D3" i="2"/>
  <c r="D110" i="1"/>
  <c r="D108" i="1"/>
  <c r="D107" i="1"/>
  <c r="D106" i="1"/>
  <c r="D105" i="1"/>
  <c r="D104" i="1"/>
  <c r="D99" i="1"/>
  <c r="D97" i="1"/>
  <c r="D96" i="1"/>
  <c r="D95" i="1"/>
  <c r="D94" i="1"/>
  <c r="D93" i="1"/>
  <c r="D88" i="1"/>
  <c r="D86" i="1"/>
  <c r="D85" i="1"/>
  <c r="D84" i="1"/>
  <c r="D83" i="1"/>
  <c r="D82" i="1"/>
  <c r="D76" i="1"/>
  <c r="D74" i="1"/>
  <c r="D73" i="1"/>
  <c r="D72" i="1"/>
  <c r="D71" i="1"/>
  <c r="D70" i="1"/>
  <c r="D63" i="1"/>
  <c r="D61" i="1"/>
  <c r="D60" i="1"/>
  <c r="D59" i="1"/>
  <c r="D58" i="1"/>
  <c r="D57" i="1"/>
  <c r="D51" i="1"/>
  <c r="D49" i="1"/>
  <c r="D48" i="1"/>
  <c r="D47" i="1"/>
  <c r="D46" i="1"/>
  <c r="D45" i="1"/>
  <c r="D38" i="1"/>
  <c r="D36" i="1"/>
  <c r="D35" i="1"/>
  <c r="D34" i="1"/>
  <c r="D33" i="1"/>
  <c r="D32" i="1"/>
  <c r="D31" i="1"/>
  <c r="D10" i="1"/>
  <c r="D8" i="1"/>
  <c r="D7" i="1"/>
  <c r="D6" i="1"/>
  <c r="D5" i="1"/>
  <c r="D4" i="1"/>
  <c r="D3" i="1"/>
  <c r="D25" i="1"/>
  <c r="D23" i="1"/>
  <c r="D22" i="1"/>
  <c r="D21" i="1"/>
  <c r="D20" i="1"/>
  <c r="D19" i="1"/>
  <c r="D18" i="1"/>
  <c r="F19" i="23"/>
  <c r="I20" i="23"/>
  <c r="I18" i="23"/>
  <c r="I17" i="23"/>
  <c r="I16" i="23"/>
  <c r="I15" i="23"/>
  <c r="I14" i="23"/>
  <c r="H20" i="23"/>
  <c r="H18" i="23"/>
  <c r="H17" i="23"/>
  <c r="H16" i="23"/>
  <c r="H15" i="23"/>
  <c r="H14" i="23"/>
  <c r="I9" i="23"/>
  <c r="I7" i="23"/>
  <c r="I6" i="23"/>
  <c r="I5" i="23"/>
  <c r="I4" i="23"/>
  <c r="I3" i="23"/>
  <c r="H9" i="23"/>
  <c r="H7" i="23"/>
  <c r="H6" i="23"/>
  <c r="H5" i="23"/>
  <c r="H4" i="23"/>
  <c r="F8" i="23"/>
  <c r="I10" i="21"/>
  <c r="I8" i="21"/>
  <c r="I7" i="21"/>
  <c r="I6" i="21"/>
  <c r="I5" i="21"/>
  <c r="I4" i="21"/>
  <c r="H10" i="21"/>
  <c r="H8" i="21"/>
  <c r="H7" i="21"/>
  <c r="H6" i="21"/>
  <c r="H5" i="21"/>
  <c r="F9" i="21"/>
  <c r="I9" i="10"/>
  <c r="I7" i="10"/>
  <c r="I6" i="10"/>
  <c r="I5" i="10"/>
  <c r="I4" i="10"/>
  <c r="I3" i="10"/>
  <c r="H9" i="10"/>
  <c r="H7" i="10"/>
  <c r="H6" i="10"/>
  <c r="H5" i="10"/>
  <c r="H4" i="10"/>
  <c r="F8" i="10"/>
  <c r="I10" i="8"/>
  <c r="I8" i="8"/>
  <c r="I7" i="8"/>
  <c r="I6" i="8"/>
  <c r="I5" i="8"/>
  <c r="I4" i="8"/>
  <c r="I3" i="8"/>
  <c r="H10" i="8"/>
  <c r="H8" i="8"/>
  <c r="H7" i="8"/>
  <c r="H6" i="8"/>
  <c r="H5" i="8"/>
  <c r="H4" i="8"/>
  <c r="I176" i="7"/>
  <c r="I174" i="7"/>
  <c r="I173" i="7"/>
  <c r="I172" i="7"/>
  <c r="I171" i="7"/>
  <c r="I170" i="7"/>
  <c r="I169" i="7"/>
  <c r="H176" i="7"/>
  <c r="H174" i="7"/>
  <c r="H173" i="7"/>
  <c r="H172" i="7"/>
  <c r="H171" i="7"/>
  <c r="H170" i="7"/>
  <c r="H169" i="7"/>
  <c r="I163" i="7"/>
  <c r="I161" i="7"/>
  <c r="I160" i="7"/>
  <c r="I159" i="7"/>
  <c r="I158" i="7"/>
  <c r="I157" i="7"/>
  <c r="I156" i="7"/>
  <c r="H163" i="7"/>
  <c r="H161" i="7"/>
  <c r="H160" i="7"/>
  <c r="H159" i="7"/>
  <c r="H158" i="7"/>
  <c r="H157" i="7"/>
  <c r="H156" i="7"/>
  <c r="I151" i="7"/>
  <c r="I149" i="7"/>
  <c r="I148" i="7"/>
  <c r="I147" i="7"/>
  <c r="I146" i="7"/>
  <c r="I145" i="7"/>
  <c r="I144" i="7"/>
  <c r="H151" i="7"/>
  <c r="H149" i="7"/>
  <c r="H148" i="7"/>
  <c r="H147" i="7"/>
  <c r="H146" i="7"/>
  <c r="H145" i="7"/>
  <c r="H144" i="7"/>
  <c r="I140" i="7"/>
  <c r="I138" i="7"/>
  <c r="I137" i="7"/>
  <c r="I136" i="7"/>
  <c r="I135" i="7"/>
  <c r="I134" i="7"/>
  <c r="I133" i="7"/>
  <c r="H140" i="7"/>
  <c r="H138" i="7"/>
  <c r="H137" i="7"/>
  <c r="H136" i="7"/>
  <c r="H135" i="7"/>
  <c r="H134" i="7"/>
  <c r="H133" i="7"/>
  <c r="I125" i="7"/>
  <c r="I123" i="7"/>
  <c r="I122" i="7"/>
  <c r="I121" i="7"/>
  <c r="I120" i="7"/>
  <c r="I119" i="7"/>
  <c r="I118" i="7"/>
  <c r="H125" i="7"/>
  <c r="H123" i="7"/>
  <c r="H122" i="7"/>
  <c r="H121" i="7"/>
  <c r="H120" i="7"/>
  <c r="H119" i="7"/>
  <c r="H118" i="7"/>
  <c r="I110" i="7"/>
  <c r="I108" i="7"/>
  <c r="I107" i="7"/>
  <c r="I106" i="7"/>
  <c r="I105" i="7"/>
  <c r="I104" i="7"/>
  <c r="I103" i="7"/>
  <c r="H110" i="7"/>
  <c r="H108" i="7"/>
  <c r="H107" i="7"/>
  <c r="H106" i="7"/>
  <c r="H105" i="7"/>
  <c r="H104" i="7"/>
  <c r="H103" i="7"/>
  <c r="I98" i="7"/>
  <c r="I96" i="7"/>
  <c r="I95" i="7"/>
  <c r="I94" i="7"/>
  <c r="I93" i="7"/>
  <c r="I92" i="7"/>
  <c r="I91" i="7"/>
  <c r="H98" i="7"/>
  <c r="H96" i="7"/>
  <c r="H95" i="7"/>
  <c r="H94" i="7"/>
  <c r="H92" i="7"/>
  <c r="H91" i="7"/>
  <c r="I85" i="7"/>
  <c r="I83" i="7"/>
  <c r="I82" i="7"/>
  <c r="I81" i="7"/>
  <c r="I80" i="7"/>
  <c r="I79" i="7"/>
  <c r="I78" i="7"/>
  <c r="H85" i="7"/>
  <c r="H83" i="7"/>
  <c r="H82" i="7"/>
  <c r="H81" i="7"/>
  <c r="H80" i="7"/>
  <c r="H79" i="7"/>
  <c r="H78" i="7"/>
  <c r="I73" i="7"/>
  <c r="I71" i="7"/>
  <c r="I70" i="7"/>
  <c r="I69" i="7"/>
  <c r="I68" i="7"/>
  <c r="I67" i="7"/>
  <c r="H73" i="7"/>
  <c r="H71" i="7"/>
  <c r="H70" i="7"/>
  <c r="H69" i="7"/>
  <c r="H68" i="7"/>
  <c r="H67" i="7"/>
  <c r="I61" i="7"/>
  <c r="I59" i="7"/>
  <c r="I58" i="7"/>
  <c r="I57" i="7"/>
  <c r="I56" i="7"/>
  <c r="I55" i="7"/>
  <c r="H61" i="7"/>
  <c r="H59" i="7"/>
  <c r="H58" i="7"/>
  <c r="H57" i="7"/>
  <c r="H56" i="7"/>
  <c r="H55" i="7"/>
  <c r="I50" i="7"/>
  <c r="I48" i="7"/>
  <c r="I47" i="7"/>
  <c r="I46" i="7"/>
  <c r="I45" i="7"/>
  <c r="I44" i="7"/>
  <c r="H50" i="7"/>
  <c r="H48" i="7"/>
  <c r="H47" i="7"/>
  <c r="H45" i="7"/>
  <c r="H44" i="7"/>
  <c r="I40" i="7"/>
  <c r="I38" i="7"/>
  <c r="I37" i="7"/>
  <c r="I36" i="7"/>
  <c r="I35" i="7"/>
  <c r="I34" i="7"/>
  <c r="H40" i="7"/>
  <c r="H38" i="7"/>
  <c r="H37" i="7"/>
  <c r="H35" i="7"/>
  <c r="H34" i="7"/>
  <c r="I29" i="7"/>
  <c r="I27" i="7"/>
  <c r="I26" i="7"/>
  <c r="I25" i="7"/>
  <c r="I24" i="7"/>
  <c r="I23" i="7"/>
  <c r="H29" i="7"/>
  <c r="H27" i="7"/>
  <c r="H26" i="7"/>
  <c r="H25" i="7"/>
  <c r="H24" i="7"/>
  <c r="H23" i="7"/>
  <c r="I19" i="7"/>
  <c r="I17" i="7"/>
  <c r="I16" i="7"/>
  <c r="I15" i="7"/>
  <c r="I14" i="7"/>
  <c r="I13" i="7"/>
  <c r="H19" i="7"/>
  <c r="H17" i="7"/>
  <c r="H16" i="7"/>
  <c r="H15" i="7"/>
  <c r="H14" i="7"/>
  <c r="H13" i="7"/>
  <c r="I9" i="7"/>
  <c r="I7" i="7"/>
  <c r="I6" i="7"/>
  <c r="I5" i="7"/>
  <c r="I4" i="7"/>
  <c r="I3" i="7"/>
  <c r="H9" i="7"/>
  <c r="H7" i="7"/>
  <c r="H6" i="7"/>
  <c r="H5" i="7"/>
  <c r="H4" i="7"/>
  <c r="H3" i="7"/>
  <c r="I9" i="6"/>
  <c r="I7" i="6"/>
  <c r="I6" i="6"/>
  <c r="I5" i="6"/>
  <c r="I4" i="6"/>
  <c r="I3" i="6"/>
  <c r="H9" i="6"/>
  <c r="H7" i="6"/>
  <c r="H6" i="6"/>
  <c r="H5" i="6"/>
  <c r="H4" i="6"/>
  <c r="I22" i="4"/>
  <c r="I20" i="4"/>
  <c r="I19" i="4"/>
  <c r="I18" i="4"/>
  <c r="I17" i="4"/>
  <c r="I16" i="4"/>
  <c r="H22" i="4"/>
  <c r="H20" i="4"/>
  <c r="H19" i="4"/>
  <c r="H18" i="4"/>
  <c r="H17" i="4"/>
  <c r="H16" i="4"/>
  <c r="I7" i="4"/>
  <c r="H7" i="4"/>
  <c r="H9" i="4"/>
  <c r="I9" i="4"/>
  <c r="I6" i="4"/>
  <c r="I5" i="4"/>
  <c r="I4" i="4"/>
  <c r="I3" i="4"/>
  <c r="H6" i="4"/>
  <c r="H5" i="4"/>
  <c r="H4" i="4"/>
  <c r="F21" i="4"/>
  <c r="I60" i="3"/>
  <c r="I58" i="3"/>
  <c r="I57" i="3"/>
  <c r="I56" i="3"/>
  <c r="I55" i="3"/>
  <c r="I54" i="3"/>
  <c r="H60" i="3"/>
  <c r="H58" i="3"/>
  <c r="H57" i="3"/>
  <c r="H56" i="3"/>
  <c r="H55" i="3"/>
  <c r="H54" i="3"/>
  <c r="I49" i="3"/>
  <c r="I47" i="3"/>
  <c r="I46" i="3"/>
  <c r="I45" i="3"/>
  <c r="I44" i="3"/>
  <c r="I43" i="3"/>
  <c r="H49" i="3"/>
  <c r="H47" i="3"/>
  <c r="H46" i="3"/>
  <c r="H45" i="3"/>
  <c r="H44" i="3"/>
  <c r="H43" i="3"/>
  <c r="I39" i="3"/>
  <c r="I37" i="3"/>
  <c r="I36" i="3"/>
  <c r="I35" i="3"/>
  <c r="I34" i="3"/>
  <c r="I33" i="3"/>
  <c r="H33" i="3"/>
  <c r="H34" i="3"/>
  <c r="H35" i="3"/>
  <c r="H36" i="3"/>
  <c r="H37" i="3"/>
  <c r="H39" i="3"/>
  <c r="I29" i="3"/>
  <c r="I27" i="3"/>
  <c r="I26" i="3"/>
  <c r="I25" i="3"/>
  <c r="I24" i="3"/>
  <c r="I23" i="3"/>
  <c r="I19" i="3"/>
  <c r="I17" i="3"/>
  <c r="I16" i="3"/>
  <c r="I15" i="3"/>
  <c r="I14" i="3"/>
  <c r="I13" i="3"/>
  <c r="H19" i="3"/>
  <c r="H17" i="3"/>
  <c r="H16" i="3"/>
  <c r="H15" i="3"/>
  <c r="H14" i="3"/>
  <c r="H13" i="3"/>
  <c r="I9" i="3"/>
  <c r="I7" i="3"/>
  <c r="I6" i="3"/>
  <c r="I5" i="3"/>
  <c r="I4" i="3"/>
  <c r="I3" i="3"/>
  <c r="H9" i="3"/>
  <c r="H7" i="3"/>
  <c r="H6" i="3"/>
  <c r="H5" i="3"/>
  <c r="H4" i="3"/>
  <c r="F48" i="3"/>
  <c r="F38" i="3"/>
  <c r="F28" i="3"/>
  <c r="F18" i="3"/>
  <c r="F8" i="3"/>
  <c r="I30" i="2"/>
  <c r="I31" i="2"/>
  <c r="I27" i="2"/>
  <c r="I33" i="2"/>
  <c r="H33" i="2"/>
  <c r="H31" i="2"/>
  <c r="H30" i="2"/>
  <c r="I29" i="2"/>
  <c r="H29" i="2"/>
  <c r="I28" i="2"/>
  <c r="H28" i="2"/>
  <c r="H27" i="2"/>
  <c r="I26" i="2"/>
  <c r="H26" i="2"/>
  <c r="I21" i="2"/>
  <c r="H21" i="2"/>
  <c r="I19" i="2"/>
  <c r="H19" i="2"/>
  <c r="I18" i="2"/>
  <c r="H18" i="2"/>
  <c r="I17" i="2"/>
  <c r="H17" i="2"/>
  <c r="I16" i="2"/>
  <c r="H16" i="2"/>
  <c r="I15" i="2"/>
  <c r="H15" i="2"/>
  <c r="I9" i="2"/>
  <c r="I7" i="2"/>
  <c r="I6" i="2"/>
  <c r="I5" i="2"/>
  <c r="I4" i="2"/>
  <c r="I3" i="2"/>
  <c r="H9" i="2"/>
  <c r="H7" i="2"/>
  <c r="H6" i="2"/>
  <c r="H5" i="2"/>
  <c r="H4" i="2"/>
  <c r="H3" i="2"/>
  <c r="F20" i="2"/>
  <c r="H106" i="1"/>
  <c r="I110" i="1"/>
  <c r="H110" i="1"/>
  <c r="I108" i="1"/>
  <c r="H108" i="1"/>
  <c r="I107" i="1"/>
  <c r="H107" i="1"/>
  <c r="I106" i="1"/>
  <c r="I105" i="1"/>
  <c r="H105" i="1"/>
  <c r="I104" i="1"/>
  <c r="H104" i="1"/>
  <c r="I99" i="1"/>
  <c r="H99" i="1"/>
  <c r="I97" i="1"/>
  <c r="H97" i="1"/>
  <c r="I96" i="1"/>
  <c r="H96" i="1"/>
  <c r="I95" i="1"/>
  <c r="H95" i="1"/>
  <c r="I94" i="1"/>
  <c r="H94" i="1"/>
  <c r="I93" i="1"/>
  <c r="H93" i="1"/>
  <c r="I86" i="1"/>
  <c r="H86" i="1"/>
  <c r="H84" i="1"/>
  <c r="I88" i="1"/>
  <c r="H88" i="1"/>
  <c r="I85" i="1"/>
  <c r="H85" i="1"/>
  <c r="I84" i="1"/>
  <c r="I83" i="1"/>
  <c r="H83" i="1"/>
  <c r="I82" i="1"/>
  <c r="H82" i="1"/>
  <c r="H73" i="1"/>
  <c r="H72" i="1"/>
  <c r="H76" i="1"/>
  <c r="I76" i="1"/>
  <c r="I74" i="1"/>
  <c r="H74" i="1"/>
  <c r="I73" i="1"/>
  <c r="I72" i="1"/>
  <c r="I71" i="1"/>
  <c r="H71" i="1"/>
  <c r="I70" i="1"/>
  <c r="H70" i="1"/>
  <c r="I63" i="1"/>
  <c r="I60" i="1"/>
  <c r="I61" i="1"/>
  <c r="H61" i="1"/>
  <c r="H60" i="1"/>
  <c r="H59" i="1"/>
  <c r="H63" i="1"/>
  <c r="I59" i="1"/>
  <c r="I58" i="1"/>
  <c r="H58" i="1"/>
  <c r="I57" i="1"/>
  <c r="H57" i="1"/>
  <c r="I51" i="1"/>
  <c r="I49" i="1"/>
  <c r="I48" i="1"/>
  <c r="I47" i="1"/>
  <c r="I46" i="1"/>
  <c r="I45" i="1"/>
  <c r="H51" i="1"/>
  <c r="H49" i="1"/>
  <c r="H48" i="1"/>
  <c r="H47" i="1"/>
  <c r="H46" i="1"/>
  <c r="H45" i="1"/>
  <c r="H38" i="1"/>
  <c r="H36" i="1"/>
  <c r="H35" i="1"/>
  <c r="I34" i="1"/>
  <c r="H34" i="1"/>
  <c r="H33" i="1"/>
  <c r="I32" i="1"/>
  <c r="H31" i="1"/>
  <c r="I38" i="1"/>
  <c r="I36" i="1"/>
  <c r="I35" i="1"/>
  <c r="I33" i="1"/>
  <c r="H32" i="1"/>
  <c r="I31" i="1"/>
  <c r="I25" i="1"/>
  <c r="I23" i="1"/>
  <c r="I22" i="1"/>
  <c r="I21" i="1"/>
  <c r="I19" i="1"/>
  <c r="I20" i="1"/>
  <c r="I18" i="1"/>
  <c r="H25" i="1"/>
  <c r="H23" i="1"/>
  <c r="H22" i="1"/>
  <c r="H21" i="1"/>
  <c r="H19" i="1"/>
  <c r="H20" i="1"/>
  <c r="H18" i="1"/>
  <c r="I10" i="1"/>
  <c r="I8" i="1"/>
  <c r="I7" i="1"/>
  <c r="I6" i="1"/>
  <c r="I5" i="1"/>
  <c r="I4" i="1"/>
  <c r="I3" i="1"/>
  <c r="H10" i="1"/>
  <c r="H8" i="1"/>
  <c r="H7" i="1"/>
  <c r="H6" i="1"/>
  <c r="H4" i="1"/>
  <c r="F98" i="1"/>
  <c r="D8" i="2" l="1"/>
  <c r="D75" i="1"/>
  <c r="D9" i="21"/>
  <c r="D19" i="23"/>
  <c r="D8" i="23"/>
  <c r="D72" i="7"/>
  <c r="D9" i="8"/>
  <c r="D139" i="7"/>
  <c r="D162" i="7"/>
  <c r="D124" i="7"/>
  <c r="D150" i="7"/>
  <c r="D175" i="7"/>
  <c r="D39" i="7"/>
  <c r="D60" i="7"/>
  <c r="D18" i="7"/>
  <c r="D109" i="7"/>
  <c r="D93" i="7"/>
  <c r="D97" i="7" s="1"/>
  <c r="D84" i="7"/>
  <c r="D28" i="7"/>
  <c r="D62" i="1"/>
  <c r="D20" i="2"/>
  <c r="D8" i="3"/>
  <c r="D8" i="4"/>
  <c r="D8" i="6"/>
  <c r="D32" i="2"/>
  <c r="D28" i="3"/>
  <c r="D21" i="4"/>
  <c r="D9" i="1"/>
  <c r="D87" i="1"/>
  <c r="D109" i="1"/>
  <c r="D18" i="3"/>
  <c r="D38" i="3"/>
  <c r="D59" i="3"/>
  <c r="D49" i="7"/>
  <c r="D8" i="10"/>
  <c r="D8" i="7"/>
  <c r="D48" i="3"/>
  <c r="D98" i="1"/>
  <c r="D37" i="1"/>
  <c r="D24" i="1"/>
  <c r="D50" i="1" l="1"/>
</calcChain>
</file>

<file path=xl/sharedStrings.xml><?xml version="1.0" encoding="utf-8"?>
<sst xmlns="http://schemas.openxmlformats.org/spreadsheetml/2006/main" count="3558" uniqueCount="572">
  <si>
    <t>אפיק ההשקעה</t>
  </si>
  <si>
    <t>גבולות שיעור החשיפה הצפויה</t>
  </si>
  <si>
    <t>מדד היחס</t>
  </si>
  <si>
    <t xml:space="preserve">מניות  </t>
  </si>
  <si>
    <t>24%-36%</t>
  </si>
  <si>
    <t>אג"ח ממשלתי</t>
  </si>
  <si>
    <t xml:space="preserve">מדד אג"ח ממשלתי </t>
  </si>
  <si>
    <t>אשראי קונצרני</t>
  </si>
  <si>
    <t>מזומן</t>
  </si>
  <si>
    <t>1%-11%</t>
  </si>
  <si>
    <t xml:space="preserve">ריבית בנק ישראל </t>
  </si>
  <si>
    <t>אחר *</t>
  </si>
  <si>
    <t>0%-10%</t>
  </si>
  <si>
    <t>סה"כ</t>
  </si>
  <si>
    <t xml:space="preserve">חשיפה למט"ח </t>
  </si>
  <si>
    <t xml:space="preserve">דולר ארה"ב </t>
  </si>
  <si>
    <t>*</t>
  </si>
  <si>
    <t>פסגות קמה</t>
  </si>
  <si>
    <t>0%-5%</t>
  </si>
  <si>
    <t>27%-39%</t>
  </si>
  <si>
    <t>מדד אג"ח ממשלתי</t>
  </si>
  <si>
    <t>אג"ח קונצרני</t>
  </si>
  <si>
    <t>מדד קונצרני כללי</t>
  </si>
  <si>
    <t>ריבית בנק ישראל</t>
  </si>
  <si>
    <t>חשיפה למט"ח</t>
  </si>
  <si>
    <t>דולר ארה"ב</t>
  </si>
  <si>
    <t>אג"ח ממשלתי - מיועדות</t>
  </si>
  <si>
    <t>פסגות עתיד - פנסיה תקציבית</t>
  </si>
  <si>
    <t>0%-12%</t>
  </si>
  <si>
    <t>0%-8%</t>
  </si>
  <si>
    <t>פסגות פיצויים כללי</t>
  </si>
  <si>
    <t>פסגות שיא פיצויים כללי</t>
  </si>
  <si>
    <t>פסגות שיא פיצויים עד 10% מניות</t>
  </si>
  <si>
    <t>פסגות מרפא</t>
  </si>
  <si>
    <t xml:space="preserve">מדד קונצרני כללי </t>
  </si>
  <si>
    <t>מדד MSCI AC בשקלים</t>
  </si>
  <si>
    <t>Barclays Capital Global Credit Index</t>
  </si>
  <si>
    <t>אג"ח ממשלתי (לא כולל מיועדות)</t>
  </si>
  <si>
    <t>פסגות פיצויים בטא</t>
  </si>
  <si>
    <t>Barclays Capital Global sovereign Index בשקלים</t>
  </si>
  <si>
    <t>9%-21%</t>
  </si>
  <si>
    <t>21%-31%</t>
  </si>
  <si>
    <t>59%-69%</t>
  </si>
  <si>
    <t>פסגות פנסיה (ה.ע.ל.)</t>
  </si>
  <si>
    <t>קרנות השקעה פרטיות, קרנות גידור, קרנות נדל"ן , מכשירים מובנים, פקדונות בבנקים, ניירות ערך מסחריים והלוואות.</t>
  </si>
  <si>
    <t>מדיניות השקעה</t>
  </si>
  <si>
    <t>מסלול אג"חי</t>
  </si>
  <si>
    <t>מדד אג"ח ממשלתי כללי</t>
  </si>
  <si>
    <t>מדד אג"ח קונצרני כללי</t>
  </si>
  <si>
    <t>קופת גמל ללא מניות עם ניהול גמיש של המח"מ ואפיקי האג"ח השונים (שקלי, צמוד ומט"ח).</t>
  </si>
  <si>
    <t>פסגות שיא השתלמות אג"ח</t>
  </si>
  <si>
    <t>מסלול אג"ח מדינה</t>
  </si>
  <si>
    <r>
      <rPr>
        <b/>
        <sz val="12"/>
        <rFont val="Arial"/>
        <family val="2"/>
      </rPr>
      <t>מסלול כספי</t>
    </r>
    <r>
      <rPr>
        <sz val="12"/>
        <rFont val="Arial"/>
        <family val="2"/>
      </rPr>
      <t xml:space="preserve"> - </t>
    </r>
  </si>
  <si>
    <t>מדד המק"מ</t>
  </si>
  <si>
    <t>פסגות שיא פיצויים כספית</t>
  </si>
  <si>
    <t>מדד צמודות ממשלתי</t>
  </si>
  <si>
    <t>מדד צמודות קונצרני</t>
  </si>
  <si>
    <t>מסלול מט"חי</t>
  </si>
  <si>
    <t>פסגות גדיש מניות</t>
  </si>
  <si>
    <t>מסלול מנייתי</t>
  </si>
  <si>
    <t>פסגות שיא פיצויים מניות</t>
  </si>
  <si>
    <t>פסגות שיא השתלמות מניות</t>
  </si>
  <si>
    <t>מסלול אג"ח לא צמוד -</t>
  </si>
  <si>
    <t>מדד ממשלתי שקלי</t>
  </si>
  <si>
    <t>מדד תל בונד שקלי</t>
  </si>
  <si>
    <t>שיא פיצויים שקלית ללא מניות</t>
  </si>
  <si>
    <t>מסלול אג"ח</t>
  </si>
  <si>
    <t>זאת, למעט במקרה בו יתקבלו מניות כתוצאה מהסדר חוב בני"ע שהוחזק במסלול. במקרה כאמור החברה תתאים את השקעות נכסי המסלול עם הפיכת המניות שנתקבלו לסחירות</t>
  </si>
  <si>
    <t>בהקדם האפשרי ולא יאוחר מ- 30 ימים מהמועד בו הפכו המניות לסחירות כאמור לעיל.</t>
  </si>
  <si>
    <t>החשיפה בפועל לאג"ח ממשלתי עשויה להיות גבוהה יותר, עקב עסקאות בחוזים עתידיים, להשגת החשיפה הרצויה במניות</t>
  </si>
  <si>
    <t>אג"ח ממשלתי* - סחירות</t>
  </si>
  <si>
    <t>אחר**</t>
  </si>
  <si>
    <t>אג"ח ממשלתי - סחירות</t>
  </si>
  <si>
    <t xml:space="preserve">גבולות שיעור החשיפה הצפויה </t>
  </si>
  <si>
    <t>**</t>
  </si>
  <si>
    <t>אחר **</t>
  </si>
  <si>
    <t>אג"ח ממשלתי - מיועדות*</t>
  </si>
  <si>
    <t xml:space="preserve">פסגות שיא השתלמות כללי </t>
  </si>
  <si>
    <t>נדל"ן,פקדונות בבנקים, קרנות השקעה פרטיות, קרנות גידור,קרנות נדל"ן והלוואות עמיתים</t>
  </si>
  <si>
    <t>נדל"ן,פקדונות בבנקים, קרנות השקעה פרטיות, קרנות גידור וקרנות נדל"ן</t>
  </si>
  <si>
    <t>נדל"ן,פקדונות בבנקים, קרנות השקעה פרטיות, קרנות גידור,קרנות נדל"ן הלוואות עמיתים</t>
  </si>
  <si>
    <t>אג"ח ממשלתי *</t>
  </si>
  <si>
    <t>פקדונות בבנקים והלוואות עמיתים</t>
  </si>
  <si>
    <t>לפחות 75% מנכסי המסלול יושקעו בחוב שאינו צמוד למדד כלשהו לרבות פיקדונות שקליים לא צמודים למדד כלשהו ו/או מק"מ ו/או אג"ח ממשלתיות שאינן צמודות למדד כלשהו ו/או אג"ח של חברות שאינן צמודות למדד כלשהו ו/או בני"ע מסחריים ו/או בהלוואות שאינן צמודות למדד כלשהוא ו/או בתעודות סל  על מדדי אג"ח שאינם צמודות למדד כלשהו. יתרת נכסי המסלול תושקע על פי שקול דעת החברה המנהלת ובכפוף להסדר התחיקתי ובלבד שנכסי המסלול לא יושקעו במניות ו/או בני"ע המירים למניות *</t>
  </si>
  <si>
    <t>במסלול זה יושקעו לא פחות מ- 75% מנכסי המסלול בחוב לרבות אגרות חוב ממשלתיות ו/או מק"מ ו/או אגרות חוב חברות ו/או הלוואות ו/או ניירות ערך מסחריים ו/או תעודות סל על מדדי אג"ח ו/או בקרנות נאמנות המתמחות בסוג השקעה זה ו/או פיקדונות. יתרת הנכסים תושקע על פי שקול דעת החברה המנהלת והכל בכפוף להוראות ההסדר התחיקתי, ובלבד שלא תושקע במניות ו/או בניירות ערך המירים למניות*</t>
  </si>
  <si>
    <t>לא פחות מ-75% מנכסי המסלול  יושקעו בחוב לרבות אגרות חוב ממשלתיות ו/או מק"מ ו/או אגרות חוב חברות ו/או הלוואות ו/או ניירות ערך מסחריים ו/או תעודות סל על מדדי אג"ח ו/או בקרנות נאמנות המתמחות בסוג השקעה זה ו/או פיקדונות. יתרת הנכסים שלא תושקע כאמור, תושקע על פי שיקול דעת החברה המנהלת ובכפוף להוראות ההסדר התחיקתי ובלבד שלא תושקע  במניות ו/או בניירות ערך המירים למניות*</t>
  </si>
  <si>
    <t>פסגות שיא פיצויים מדדית ללא מניות</t>
  </si>
  <si>
    <t>אחר*</t>
  </si>
  <si>
    <t>``````````````````````````````````````````````````````````````````````````````````````````</t>
  </si>
  <si>
    <t>פסגות שיא השתלמות ישראל</t>
  </si>
  <si>
    <t>פסגות שיא השתלמות כספי</t>
  </si>
  <si>
    <t xml:space="preserve">פסגות גדיש אג"ח </t>
  </si>
  <si>
    <t xml:space="preserve">פסגות פיצויים אג"ח </t>
  </si>
  <si>
    <t>חשיפה לנכסים כאמור תושג באמצעות השקעה במישירין, בנגזרים, בתעודות סל, בקרנות נאמנות או בקרנות השקעה.</t>
  </si>
  <si>
    <t>יתרת הנכסים תושקע בכפוף להוראות הדין, ובכפוף לשיקול דעתה של ועדת ההשקעות.</t>
  </si>
  <si>
    <t>פסגות שיא השתלמות אג"ח ממשלת ישראל</t>
  </si>
  <si>
    <t>נכסי המסלול יהיו חשופים לאג"ח ממשלת ישראל בשיעור חשיפה שלא יפחת מ- 75% ולא יעלה על 120% מנכסי המסלול.</t>
  </si>
  <si>
    <t>פסגות שיא השתלמות אג"ח עד 10%</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</si>
  <si>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מ- 75% ולא יעלה על 120% מנכסי המסלול.</t>
  </si>
  <si>
    <t>חשיפה למניות תהיה בשיעור שלא יעלה על 10% מנכסי המסלול.</t>
  </si>
  <si>
    <t>חשיפה לנכסים כאמור לעיל תושג הן באמצעות השקעה במישירין והן באמצעות השקעה בנגזרים, בתעודות סל, בקרנות נאמנות או קרנות השקעה.</t>
  </si>
  <si>
    <t>חשיפה לנכסים שאינם נכסי אג"ח ואינם מניות תהיה על פי שיקול דעתה של ועדת ההשקעות ובכפוף לכל דין</t>
  </si>
  <si>
    <t xml:space="preserve">פסגות שיא השתלמות פאסבי כללי </t>
  </si>
  <si>
    <t>פסגות שיא השתלמות הלכה</t>
  </si>
  <si>
    <t>פסגות גדיש מסלול לבני 50 ומטה</t>
  </si>
  <si>
    <t>פסגות גדיש מסלול לבני 50 עד 60</t>
  </si>
  <si>
    <t>פסגות גדיש מסלול לבני 60 ומעלה</t>
  </si>
  <si>
    <t>נכסח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t>
  </si>
  <si>
    <t>פסגות גדיש כספי</t>
  </si>
  <si>
    <t>כל נכסי המסלול יושקעו בנכסים המפורטים בסעיף 2 א לתקנות השקעות משותפות בנאמנות ( נכסים שמותר לקנות ולהחזיק בקרן ושיעוריהם המרביים), התשנ"ה 1994</t>
  </si>
  <si>
    <t>פסגות גדיש אג"ח ממשלת ישראל</t>
  </si>
  <si>
    <t>נכסי המסלול יהיו חשופים למניות בארץ ובחו"ל. החשיפה תהיה בשיעור שלא יפחת מ- 75% ולא יעלה על 120% מנכסי המסלול. חשיפה לנכסים כאמור תושג באמצעות השקעה במישירין, בנגזרים , תעודות סל, בקרנות נאמנות או בקרנות השקעה. יתרת הנכסים, תושקע בכפוף להוראות הדין ובכפוף לשיקול דעת וועדת ההשקעות</t>
  </si>
  <si>
    <t>פסגות גדיש אג"ח עד 20% מניות</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</si>
  <si>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של ממשלות אחרות. החשיפה לנכסי האג"ח תהיה בשיעור שלא יפחת מ- 75% ולא יעלה על 120% מנכסח המסלול. חשיפה למניות תהיה בשיעור שלא יעלה על 20% מנכסי המסלול. חשיפה לנכסים כאמול לעיל תושג הן באמצעות השקעה במישירין והן באמצעות השקעה בנגזרים, תעודות סל, בקרנות נאמנות או בקרנות השקעה. חשיפה לנכסים שאינם נכסי אג"ח ואינם מניות תהיה על פי שיקול דעת וועדת ההשקעות ובכפוף לכל דין.</t>
  </si>
  <si>
    <t>פסגות גדיש אג"ח צמוד מדד</t>
  </si>
  <si>
    <t xml:space="preserve">נכסי המסלול יהיו חשופים לנכסים הבאים: אג"ח סחירות ושאינן סחירות, ני"ע מסחריים, הלוואות שאינן סחירות, אג"ח להמרה ופקדונות. החשיפה תהיה בשיעור שלא יפחת מ- 75%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תעודות סל, בקרנות נאמנות או בקרנות השקעה. יתרת הנכסים,  תושקע בכפוף להוראות הדין, ובכפוף לשיקול דעת וועדת ההשקעות.  </t>
  </si>
  <si>
    <t>נכסי המסלול יהיו חשופים לנכסים שהונפקו בחו"ל  לרבות מניות, אג"ח סחיר ולא סחיר, הלוואות ועוד, בשיעור שלא יפחת מ- 75% ולא יעלה על 120% מנכסי המסלול. חשיפה לנכסים כאמור תושג באמצעות השקעה במישרין, בנגזרים, תעודות סל, בקרנות נאמנות או קרנות השקעה. יתרת הנכסים, תושקע בכפוף להוראות הדין ובכפוף  לשיקול דעת וועדת ההשקעות.</t>
  </si>
  <si>
    <t xml:space="preserve">פסגות גדיש  חו"ל </t>
  </si>
  <si>
    <t>פסגות גדיש הלכה</t>
  </si>
  <si>
    <t>פסגות גדיש אג"ח עד 10%</t>
  </si>
  <si>
    <t>פסגות לעמיתי חבר לבני 50 עד 60</t>
  </si>
  <si>
    <t>פסגות לעמיתי חבר  לבני 60 ומעלה</t>
  </si>
  <si>
    <t>עד 10</t>
  </si>
  <si>
    <t>פסגות פנסיה כללית - מסלול לבני 50 ומטה</t>
  </si>
  <si>
    <t>פסגות פנסיה כללית - מסלול לבני 50 עד 60</t>
  </si>
  <si>
    <t>אגח</t>
  </si>
  <si>
    <t>פסגות פנסיה כללית - מסלול לבני 60 ומעלה</t>
  </si>
  <si>
    <t>כללית</t>
  </si>
  <si>
    <t xml:space="preserve">נכסי המסלול יהיו חשופים למניות בארץ ובחו"ל. בשיעור חשיפה שלא יפחת מ- 75% ולא יעלה על 120% מנכסי המסלול. חשיפה לנכסים האמור תושג באמצעות השקעה במישרין, בנגזרים, תעודות סל, בקרנות נאמנות או בקרנות השקעה. יתרת הנכסים תושקע בכפוף להוראות הדין ובכפוף לשיקול דעת וועדת השקעות.  </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</si>
  <si>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של ממשלות אחרות.  החשיפה לנכסי האג"ח תהיה בשיעור שלא יפחת מ- 75% ולא יעלה על 120% מנכסי המסלול. חשיפה למניות תהיה בשיעור שלא יעלה על 20%. חשיפה לנכסים כאמור לעיל תושג הן באמצעות השקעה במישרין והן באמצעות השקעה בנגזרים, תעודות סל, בקרנות נאמנות או בקרנות השקעה. חשיפה לנכסים שאינם נכסי אג"ח ואינם מניות תהיה על פי שיקול דעת וועדת ההשקעות ובכפוף לכל דין.</t>
  </si>
  <si>
    <t>מקיפה</t>
  </si>
  <si>
    <t xml:space="preserve">נכסי המסלול יהיו חשופים למניות בארץ ובחו"ל. החשיפה תהיה בשיעור שלא יפחת מ- 75% ולא יעלה על 120% מנכסי המסלול. חשיפה לנכסים האמור תושג באמצעות השקעה במישרין, בנגזרים, תעודות סל, בקרנות נאמנות או בקרנות השקעה. יתרת הנכסים תושקע בכפוף להוראות הדין ובכפוף לשיקול דעת וועדת השקעות. נכסי המסלול החשופים לנכסים כמפורט לעיל יהיו כל נכסי המסלול למעט 30% משיעור הנכסים המושקעים באגרות חוב מסוג ערד. </t>
  </si>
  <si>
    <t>פסגות פנסיה מסלול אג"ח עד 20%</t>
  </si>
  <si>
    <t>נכסי המסלול יהיו חשופים לנכסים שהונפקו בחו"ל לרבות מניות, אג"ח סחיר ולא סחיר, הלוואות ועוד.  החשיפה תהיה בשיעור שלא יפחת מ- 75% ולא יעלה על 120% מנכסי המסלול. חשיפה לנכסים האמור תושג באמצעות השקעה במישרין, בנגזרים, תעודות סל, בקרנות נאמנות או בקרנות השקעה. יתרת הנכסים תושקע בכפוף להוראות הדין ובכפוף לשיקול דעת וועדת ההשקעות. נכסי המסלול החשופים לנכסים כמפורט לעיל יהיו כל נכסי המסלול למעט 30% משיעור הנכסים המושקעים באגרות חוב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</si>
  <si>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של ממשלות אחרות.  החשיפה לנכסי האג"ח תהיה בשיעור שלא יפחת מ- 75% ולא יעלה על 120% מנכסי המסלול. חשיפה למניות תהיה בשיעור שלא יעלה על 20%. חשיפה לנכסים כאמור לעיל תושג הן באמצעות השקעה במישרין והן באמצעות השקעה בנגזרים, תעודות סל, בקרנות נאמנות או בקרנות השקעה. חשיפה לנכסים שאינם נכסי אג"ח ואינם מניות תהיה על פי שיקול דעת ועדת השקעות ובכפוף לכל דין. נכסי המסלול החשופים לנכסים כמפורט לעיל יהיו כל נכסי המסלול למעט 30% משיעור הנכסים המושקעים באגרות חוב מסוג ערד . </t>
  </si>
  <si>
    <t>פסגות גמל מסלולית לפיצויים (616)- מסלול כללי</t>
  </si>
  <si>
    <t xml:space="preserve">פסגות גמל מסלולית לפיצויים (616)- מסלול עד 15% מניות  </t>
  </si>
  <si>
    <t xml:space="preserve">פסגות גמל מסלולית לפיצויים (616)- מסלול עד 25% מניות  </t>
  </si>
  <si>
    <t xml:space="preserve">פסגות גמל מסלולית לפיצויים (616)- מסלול 0% מניות  </t>
  </si>
  <si>
    <t>גדיש כללי</t>
  </si>
  <si>
    <t>גדיש שקלית</t>
  </si>
  <si>
    <t>מדד תל בונד 60 - 70% Barclays Capital Global Credit Index בשקלים - 30%</t>
  </si>
  <si>
    <t>מדד קונצרני כללי - 60%, מדד תל בונד תשואות - 20%,  Barclays Capital Global Credit Index בשקלים - 20%</t>
  </si>
  <si>
    <t>מדד קונצרני כללי - 70% Barclays Capital Global Credit Index בשקלים - 30%</t>
  </si>
  <si>
    <t>מדד אג"ח ממשלתי - 80% Barclays Capital Global Sovereign  Index בשקלים - 20%</t>
  </si>
  <si>
    <t>מדד קונצרני כללי - 60% Barclays Capital Global Credit Index בשקלים - 40%</t>
  </si>
  <si>
    <t>פסגות פנסיה תקציבית מסלול אג"ח</t>
  </si>
  <si>
    <t>פסגות לעמיתי חבר לבני 50 ומטה</t>
  </si>
  <si>
    <t xml:space="preserve">כללית כללי </t>
  </si>
  <si>
    <t>פסגות פנסיה מקיפה  מסלול לבני 50 ומטה</t>
  </si>
  <si>
    <t>פסגות פנסיה מקיפה מסלול לבני 50 עד 60</t>
  </si>
  <si>
    <t>פסגות פנסיה מקיפה מסלול לבני 60 ומעלה</t>
  </si>
  <si>
    <t>פסגות פנסיה מקיפה הלכה</t>
  </si>
  <si>
    <t>מקיפה כללית</t>
  </si>
  <si>
    <t>מקיפה עד 10</t>
  </si>
  <si>
    <t>אג"ח</t>
  </si>
  <si>
    <t>פסגות גדיש פאסיבי- מדדי מניות</t>
  </si>
  <si>
    <t>נכסי המסלול בשיעור שלא יפחת מ 75% ולא יעחה על 100%, יושקעו במדדי מניות. יתרת הנכסים, למעט שיעור הנכסים אשר יושקע במזומנים לצורך טיפול בהפקדות, משיכות והעברות כספים, תושקע במדדים שונים, בכפוף להוראות הדין ובכפוף לשיקול דעת וועדת ההשקעות</t>
  </si>
  <si>
    <t xml:space="preserve">גדיש מדדים </t>
  </si>
  <si>
    <t xml:space="preserve">פסגות שיא השתלמות  חו"ל </t>
  </si>
  <si>
    <t>פסגות פנסיה כללית מסלול מניות</t>
  </si>
  <si>
    <t>פסגות פנסיה כללית מסלול הלכה</t>
  </si>
  <si>
    <t>פסגות פנסיה כללית מסלול חו"ל</t>
  </si>
  <si>
    <t>חדש</t>
  </si>
  <si>
    <t xml:space="preserve">אג"ח ממשלתי* </t>
  </si>
  <si>
    <t>פסגות פנסיה מקיפה מסלול חו"ל</t>
  </si>
  <si>
    <t>פסגות פנסיה מקיפה מסלול מניות</t>
  </si>
  <si>
    <t>במסלול זה יושקעו כל נכסי המסלול באחד או יותר מהמפורטים להלן: מזומנים, פיקדונות שקליים לא צמודים, נע"מ, מק"מ או אג"ח לא צמודות, והכול בכפוף להוראות ההסדר התחיקתי ולמגבלות שנקבעו לפיו, ובלבד שמשך החיים הממוצע של כלל הנכסים המושקעים המסלול, לא יעלה, בכל עת, על תשעים ימים. למען הסר ספק, נכסי המסלול לא יושקעו במניות ו/או ני"ע המירים למניות*</t>
  </si>
  <si>
    <t>במסלול זה יושקעו לפחות 75% מנכסי המסלול בנכסים צמודי מדד ובלבד שנכסי המסלול לא יושקעו במניות ו/או בני"ע המירים למניות *. יתרת הנכסים, שלא תושקע כאמור, תושקע ע"פ שיקול דעת החברה המנהלת ובכפוף להסדר התחיקתי.</t>
  </si>
  <si>
    <r>
      <t xml:space="preserve">במסלול זה יושקעו לא פחות מ- 75% מנכסי המסלול במניות ו/או בני"ע המירים למניות </t>
    </r>
    <r>
      <rPr>
        <sz val="13"/>
        <color theme="1"/>
        <rFont val="David"/>
        <family val="2"/>
        <charset val="177"/>
      </rPr>
      <t xml:space="preserve"> </t>
    </r>
    <r>
      <rPr>
        <sz val="12"/>
        <color theme="1"/>
        <rFont val="David"/>
        <family val="2"/>
        <charset val="177"/>
      </rPr>
      <t>ובכפוף להוראות ההסדר התחיקתי ולמגבלות שנקבעו על פיו. יתרת הנכסים תושקע עפ"י שקול דעת החברה ובכפוף להסדר התחיקתי.</t>
    </r>
  </si>
  <si>
    <t xml:space="preserve">פסגות גמל מסלולית לפיצויים (616)- מסלול עד 10% מניות  </t>
  </si>
  <si>
    <t>שיעור מינימאלי חשיפה צפויה</t>
  </si>
  <si>
    <t>שיעור מקסימלי חשיפה צפויה</t>
  </si>
  <si>
    <t>טווח סטייה מקסימאלי</t>
  </si>
  <si>
    <t>בהתאם להוראות משרד האוצר, שערוך אגרות החוב המיועדות מתבצע לפי שווי הוגן, אך לצורך הזמנת אגרות החוב המיועדות יש לעשות שימוש בשווי מתואם. שיעור האג"ח המיועדות לפי מתואם הינו כ- 30%</t>
  </si>
  <si>
    <t xml:space="preserve">90% מדד ממשלתי צמוד 5-10
10% מדד שקלי +5 </t>
  </si>
  <si>
    <t>ריבית נקובה מיועדות</t>
  </si>
  <si>
    <t xml:space="preserve">40% מדד ממשלתי צמוד 5-10
60% מדד שקלי 2-5 </t>
  </si>
  <si>
    <t xml:space="preserve">50% מדד ממשלתי צמוד 5-10
50% מדד שקלי 2-5 </t>
  </si>
  <si>
    <t xml:space="preserve">60% מדד ממשלתי צמוד 5-10
40% מדד שקלי 2-5 </t>
  </si>
  <si>
    <t>ממשלתי שיקלי 2-5</t>
  </si>
  <si>
    <t xml:space="preserve">20% מדד ממשלתי צמוד 5-10
80% מדד שקלי 2-5 </t>
  </si>
  <si>
    <t xml:space="preserve">30% מדד ממשלתי צמוד 5-10
70% מדד שקלי 2-5 </t>
  </si>
  <si>
    <t xml:space="preserve">85% מדד ממשלתי צמוד 5-10
15% מדד שקלי +5 </t>
  </si>
  <si>
    <t>פסגות להשקעה מסלול כללי</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</si>
  <si>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t>
  </si>
  <si>
    <t>חשיפה לנכסים כאמור לעיל תושג הן באמצעות השקעה במישרין והן באמצעות השקעה בנגזרים, בתעודות סל, בקרנות נאמנות או בקרנות השקעה.</t>
  </si>
  <si>
    <t>חשיפה לנכסים שאינם נכסי אג"ח ואינם מניות תהיה על פי שיקול דעתה של ועדת ההשקעות ובכפוף לכל דין.</t>
  </si>
  <si>
    <t xml:space="preserve">נכסי המסלול יהיו חשופים לנכסים שהונפקו בחו"ל לרבות מניות, אגח סחיר ולא סחיר, הלוואות ועוד,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</si>
  <si>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</si>
  <si>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t>
  </si>
  <si>
    <t xml:space="preserve">נכסי המסלול יהיו חשופים למניות בארץ ובחו"ל, בשיעור חשיפה שלא יפחת מ-75% ולא יעלה על 120% מנכסי המסלול. </t>
  </si>
  <si>
    <t xml:space="preserve">נדל"ן,פקדונות בבנקים, קרנות השקעה פרטיות, קרנות גידור,קרנות נדל"ן </t>
  </si>
  <si>
    <t>נדל"ן,פקדונות בבנקים, קרנות השקעה פרטיות, קרנות גידור,קרנות נדל"ן</t>
  </si>
  <si>
    <t>חסכון לכל ילד מסלול לחוסכים המעדיפים סיכון בינוני</t>
  </si>
  <si>
    <t>חסכון לכל ילד מסלול לחוסכים המעדיפים סיכון מועט</t>
  </si>
  <si>
    <t xml:space="preserve">חשיפה לנכסים כאמור לעיל תושג הן באמצעות השקעה במישרין והן באמצעות השקעה בנגזרים, בתעודות סל, בקרנות נאמנות או בקרנות השקעה. </t>
  </si>
  <si>
    <t>חשיפה לנכסים שאינם נכסי אג"ח ואינם מניות תהיה על פי שיקול דעתה של וועדת ההשקעות ובכפוף לכל דין.</t>
  </si>
  <si>
    <t>חסכון לכל ילד מסלול לחוסכים המעדיפים סיכון מוגבר</t>
  </si>
  <si>
    <t xml:space="preserve">נכסי המסלול יהיו חשופים למניות בלבד. החשיפה תהיה בשיעור שלא יפחת מ-75% ולא יעלה על 120% מנכסי המסלול. </t>
  </si>
  <si>
    <t>פסגות פנסיה כללית מסלול עד 20%</t>
  </si>
  <si>
    <t>לפחות 75% מנכסי המסלול יהיו חשופים לנכסים הבאים בארץ ובחו"ל: אגרות חוב סחירות ושאינן סחירות, ניירות ערך מסחריים ו/או הלוואות שאינן סחירות, ו/או אג"ח להמרה ו/או פיקדונות. חשיפה לנכסים כאמור תושג באמצעות השקעה במישרין, בנגזרים, בתעודות סל, בקרנות נאמנות או בקרנות השקעה. יתרת הנכסים תושקע בכפוף להוראות הדין ובכפוף על פי לשיקול דעת וועדת השקעות.</t>
  </si>
  <si>
    <t>פסגות פיצויים כספית</t>
  </si>
  <si>
    <t>מח"מ</t>
  </si>
  <si>
    <t>מדד ת"א 125 - 45%,  מדד MSCI AC בשקלים 55%</t>
  </si>
  <si>
    <t xml:space="preserve">מדד ת"א 125 - 70%,  מדד MSCI AC בשקלים 25%,  5% מדד מניותSME 60  </t>
  </si>
  <si>
    <t xml:space="preserve">מדד ת"א 125 - 36%,  מדד MSCI AC בשקלים 55% , 9% מדד מניות SME 60 </t>
  </si>
  <si>
    <t>מדד ת"א 125</t>
  </si>
  <si>
    <t>יתרת הנכסים תושקע בכפוף להוראות הדין, ובכפוף לשיקול דעתה של ועדת ההשקעות*</t>
  </si>
  <si>
    <t>מדד היחס 2018</t>
  </si>
  <si>
    <r>
      <t>נכסי המסלול יהיו חשופים לנכסים שהונפקו בחו"ל לרבות מניות, אגח סחיר ולא סחיר, הלוואות ועוד,  בשיעור חשיפה שלא יפחת מ- 75% ולא יעלה על 120% מנכסי המסלול. חשיפה לנכסים כאמור תושג באמצעות השקעה במישרין ,בנגזרים, תעודות סל, בקרנות נאמנות ובקרנות השקעה. יתרת הנכסים תושקע  בכפוף להוראות הדין ובכפוף לשיקול דעת וועדת ההשקעות.</t>
    </r>
    <r>
      <rPr>
        <sz val="16"/>
        <color theme="1"/>
        <rFont val="Times New Roman"/>
        <family val="1"/>
      </rPr>
      <t xml:space="preserve"> </t>
    </r>
  </si>
  <si>
    <t xml:space="preserve">מדד היחס </t>
  </si>
  <si>
    <t>מדד ת"א 125 - 40%,  מדד MSCI AC בשקלים 60%</t>
  </si>
  <si>
    <t xml:space="preserve">70% מדד ממשלתי צמוד 5-10
30% מדד שקלי +5 </t>
  </si>
  <si>
    <t xml:space="preserve">80% מדד ממשלתי צמוד 5-10
20% מדד שקלי +5 </t>
  </si>
  <si>
    <t>מדד ת"א 100 - 40%,  מדד MSCI AC בשקלים 60%</t>
  </si>
  <si>
    <r>
      <rPr>
        <b/>
        <sz val="18"/>
        <rFont val="Arial"/>
        <family val="2"/>
      </rPr>
      <t>מסלול אג"ח קונצרני</t>
    </r>
    <r>
      <rPr>
        <sz val="18"/>
        <rFont val="Arial"/>
        <family val="2"/>
      </rPr>
      <t xml:space="preserve"> - </t>
    </r>
  </si>
  <si>
    <r>
      <t>נכסי</t>
    </r>
    <r>
      <rPr>
        <sz val="18"/>
        <color theme="1"/>
        <rFont val="Times New Roman"/>
        <family val="1"/>
      </rPr>
      <t xml:space="preserve"> </t>
    </r>
    <r>
      <rPr>
        <sz val="18"/>
        <color theme="1"/>
        <rFont val="David"/>
        <family val="2"/>
        <charset val="177"/>
      </rPr>
      <t>המסלול</t>
    </r>
    <r>
      <rPr>
        <sz val="18"/>
        <color theme="1"/>
        <rFont val="Times New Roman"/>
        <family val="1"/>
      </rPr>
      <t xml:space="preserve"> </t>
    </r>
    <r>
      <rPr>
        <sz val="18"/>
        <color theme="1"/>
        <rFont val="David"/>
        <family val="2"/>
        <charset val="177"/>
      </rPr>
      <t>יהיו</t>
    </r>
    <r>
      <rPr>
        <sz val="18"/>
        <color theme="1"/>
        <rFont val="Times New Roman"/>
        <family val="1"/>
      </rPr>
      <t xml:space="preserve"> </t>
    </r>
    <r>
      <rPr>
        <sz val="18"/>
        <color theme="1"/>
        <rFont val="David"/>
        <family val="2"/>
        <charset val="177"/>
      </rPr>
      <t>חשופים</t>
    </r>
    <r>
      <rPr>
        <sz val="18"/>
        <color theme="1"/>
        <rFont val="Times New Roman"/>
        <family val="1"/>
      </rPr>
      <t xml:space="preserve"> </t>
    </r>
    <r>
      <rPr>
        <sz val="18"/>
        <color theme="1"/>
        <rFont val="David"/>
        <family val="2"/>
        <charset val="177"/>
      </rPr>
      <t>לנכסים</t>
    </r>
    <r>
      <rPr>
        <sz val="18"/>
        <color theme="1"/>
        <rFont val="Times New Roman"/>
        <family val="1"/>
      </rPr>
      <t xml:space="preserve"> </t>
    </r>
    <r>
      <rPr>
        <sz val="18"/>
        <color theme="1"/>
        <rFont val="David"/>
        <family val="2"/>
        <charset val="177"/>
      </rPr>
      <t>הבאים</t>
    </r>
    <r>
      <rPr>
        <sz val="18"/>
        <color theme="1"/>
        <rFont val="Times New Roman"/>
        <family val="1"/>
      </rPr>
      <t xml:space="preserve"> </t>
    </r>
    <r>
      <rPr>
        <sz val="18"/>
        <color theme="1"/>
        <rFont val="David"/>
        <family val="2"/>
        <charset val="177"/>
      </rPr>
      <t>בארץ</t>
    </r>
    <r>
      <rPr>
        <sz val="18"/>
        <color theme="1"/>
        <rFont val="Times New Roman"/>
        <family val="1"/>
      </rPr>
      <t xml:space="preserve"> </t>
    </r>
    <r>
      <rPr>
        <sz val="18"/>
        <color theme="1"/>
        <rFont val="David"/>
        <family val="2"/>
        <charset val="177"/>
      </rPr>
      <t>ובחו</t>
    </r>
    <r>
      <rPr>
        <sz val="18"/>
        <color theme="1"/>
        <rFont val="Times New Roman"/>
        <family val="1"/>
      </rPr>
      <t>"</t>
    </r>
    <r>
      <rPr>
        <sz val="18"/>
        <color theme="1"/>
        <rFont val="David"/>
        <family val="2"/>
        <charset val="177"/>
      </rPr>
      <t>ל</t>
    </r>
    <r>
      <rPr>
        <sz val="18"/>
        <color theme="1"/>
        <rFont val="Times New Roman"/>
        <family val="1"/>
      </rPr>
      <t xml:space="preserve">: </t>
    </r>
    <r>
      <rPr>
        <sz val="18"/>
        <color theme="1"/>
        <rFont val="David"/>
        <family val="2"/>
        <charset val="177"/>
      </rPr>
      <t xml:space="preserve"> אג</t>
    </r>
    <r>
      <rPr>
        <sz val="18"/>
        <color theme="1"/>
        <rFont val="Times New Roman"/>
        <family val="1"/>
      </rPr>
      <t>"</t>
    </r>
    <r>
      <rPr>
        <sz val="18"/>
        <color theme="1"/>
        <rFont val="David"/>
        <family val="2"/>
        <charset val="177"/>
      </rPr>
      <t>ח</t>
    </r>
    <r>
      <rPr>
        <sz val="18"/>
        <color theme="1"/>
        <rFont val="Times New Roman"/>
        <family val="1"/>
      </rPr>
      <t xml:space="preserve"> </t>
    </r>
    <r>
      <rPr>
        <sz val="18"/>
        <color theme="1"/>
        <rFont val="David"/>
        <family val="2"/>
        <charset val="177"/>
      </rPr>
      <t>סחירות</t>
    </r>
    <r>
      <rPr>
        <sz val="18"/>
        <color theme="1"/>
        <rFont val="Times New Roman"/>
        <family val="1"/>
      </rPr>
      <t xml:space="preserve"> </t>
    </r>
    <r>
      <rPr>
        <sz val="18"/>
        <color theme="1"/>
        <rFont val="David"/>
        <family val="2"/>
        <charset val="177"/>
      </rPr>
      <t>ושאינן</t>
    </r>
    <r>
      <rPr>
        <sz val="18"/>
        <color theme="1"/>
        <rFont val="Times New Roman"/>
        <family val="1"/>
      </rPr>
      <t xml:space="preserve"> </t>
    </r>
    <r>
      <rPr>
        <sz val="18"/>
        <color theme="1"/>
        <rFont val="David"/>
        <family val="2"/>
        <charset val="177"/>
      </rPr>
      <t>סחירות</t>
    </r>
    <r>
      <rPr>
        <sz val="18"/>
        <color theme="1"/>
        <rFont val="Times New Roman"/>
        <family val="1"/>
      </rPr>
      <t xml:space="preserve"> </t>
    </r>
    <r>
      <rPr>
        <sz val="18"/>
        <color theme="1"/>
        <rFont val="David"/>
        <family val="2"/>
        <charset val="177"/>
      </rPr>
      <t>של</t>
    </r>
    <r>
      <rPr>
        <sz val="18"/>
        <color theme="1"/>
        <rFont val="Times New Roman"/>
        <family val="1"/>
      </rPr>
      <t xml:space="preserve"> </t>
    </r>
    <r>
      <rPr>
        <sz val="18"/>
        <color theme="1"/>
        <rFont val="David"/>
        <family val="2"/>
        <charset val="177"/>
      </rPr>
      <t>חברות</t>
    </r>
    <r>
      <rPr>
        <sz val="18"/>
        <color theme="1"/>
        <rFont val="Times New Roman"/>
        <family val="1"/>
      </rPr>
      <t xml:space="preserve"> , </t>
    </r>
    <r>
      <rPr>
        <sz val="18"/>
        <color theme="1"/>
        <rFont val="David"/>
        <family val="2"/>
        <charset val="177"/>
      </rPr>
      <t>ני</t>
    </r>
    <r>
      <rPr>
        <sz val="18"/>
        <color theme="1"/>
        <rFont val="Times New Roman"/>
        <family val="1"/>
      </rPr>
      <t>"</t>
    </r>
    <r>
      <rPr>
        <sz val="18"/>
        <color theme="1"/>
        <rFont val="David"/>
        <family val="2"/>
        <charset val="177"/>
      </rPr>
      <t>ע</t>
    </r>
    <r>
      <rPr>
        <sz val="18"/>
        <color theme="1"/>
        <rFont val="Times New Roman"/>
        <family val="1"/>
      </rPr>
      <t xml:space="preserve"> </t>
    </r>
    <r>
      <rPr>
        <sz val="18"/>
        <color theme="1"/>
        <rFont val="David"/>
        <family val="2"/>
        <charset val="177"/>
      </rPr>
      <t>מסחריים</t>
    </r>
    <r>
      <rPr>
        <sz val="18"/>
        <color theme="1"/>
        <rFont val="Times New Roman"/>
        <family val="1"/>
      </rPr>
      <t>,</t>
    </r>
    <r>
      <rPr>
        <sz val="18"/>
        <color theme="1"/>
        <rFont val="David"/>
        <family val="2"/>
        <charset val="177"/>
      </rPr>
      <t xml:space="preserve"> הלוואות</t>
    </r>
    <r>
      <rPr>
        <sz val="18"/>
        <color theme="1"/>
        <rFont val="Times New Roman"/>
        <family val="1"/>
      </rPr>
      <t xml:space="preserve"> </t>
    </r>
    <r>
      <rPr>
        <sz val="18"/>
        <color theme="1"/>
        <rFont val="David"/>
        <family val="2"/>
        <charset val="177"/>
      </rPr>
      <t>שאינן</t>
    </r>
    <r>
      <rPr>
        <sz val="18"/>
        <color theme="1"/>
        <rFont val="Times New Roman"/>
        <family val="1"/>
      </rPr>
      <t xml:space="preserve"> </t>
    </r>
    <r>
      <rPr>
        <sz val="18"/>
        <color theme="1"/>
        <rFont val="David"/>
        <family val="2"/>
        <charset val="177"/>
      </rPr>
      <t>סחירות</t>
    </r>
    <r>
      <rPr>
        <sz val="18"/>
        <color theme="1"/>
        <rFont val="Times New Roman"/>
        <family val="1"/>
      </rPr>
      <t xml:space="preserve"> </t>
    </r>
    <r>
      <rPr>
        <sz val="18"/>
        <color theme="1"/>
        <rFont val="David"/>
        <family val="2"/>
        <charset val="177"/>
      </rPr>
      <t>לחברות</t>
    </r>
    <r>
      <rPr>
        <sz val="18"/>
        <color theme="1"/>
        <rFont val="Times New Roman"/>
        <family val="1"/>
      </rPr>
      <t xml:space="preserve">, </t>
    </r>
    <r>
      <rPr>
        <sz val="18"/>
        <color theme="1"/>
        <rFont val="David"/>
        <family val="2"/>
        <charset val="177"/>
      </rPr>
      <t xml:space="preserve"> אג</t>
    </r>
    <r>
      <rPr>
        <sz val="18"/>
        <color theme="1"/>
        <rFont val="Times New Roman"/>
        <family val="1"/>
      </rPr>
      <t>"</t>
    </r>
    <r>
      <rPr>
        <sz val="18"/>
        <color theme="1"/>
        <rFont val="David"/>
        <family val="2"/>
        <charset val="177"/>
      </rPr>
      <t>ח</t>
    </r>
    <r>
      <rPr>
        <sz val="18"/>
        <color theme="1"/>
        <rFont val="Times New Roman"/>
        <family val="1"/>
      </rPr>
      <t xml:space="preserve"> </t>
    </r>
    <r>
      <rPr>
        <sz val="18"/>
        <color theme="1"/>
        <rFont val="David"/>
        <family val="2"/>
        <charset val="177"/>
      </rPr>
      <t>להמרה</t>
    </r>
    <r>
      <rPr>
        <sz val="18"/>
        <color theme="1"/>
        <rFont val="Times New Roman"/>
        <family val="1"/>
      </rPr>
      <t xml:space="preserve"> </t>
    </r>
    <r>
      <rPr>
        <sz val="18"/>
        <color theme="1"/>
        <rFont val="David"/>
        <family val="2"/>
        <charset val="177"/>
      </rPr>
      <t>ופקדונות</t>
    </r>
    <r>
      <rPr>
        <sz val="18"/>
        <color theme="1"/>
        <rFont val="Times New Roman"/>
        <family val="1"/>
      </rPr>
      <t xml:space="preserve">, </t>
    </r>
    <r>
      <rPr>
        <sz val="18"/>
        <color theme="1"/>
        <rFont val="David"/>
        <family val="2"/>
        <charset val="177"/>
      </rPr>
      <t xml:space="preserve"> בשיעור</t>
    </r>
    <r>
      <rPr>
        <sz val="18"/>
        <color theme="1"/>
        <rFont val="Times New Roman"/>
        <family val="1"/>
      </rPr>
      <t xml:space="preserve"> </t>
    </r>
    <r>
      <rPr>
        <sz val="18"/>
        <color theme="1"/>
        <rFont val="David"/>
        <family val="2"/>
        <charset val="177"/>
      </rPr>
      <t>חשיפה</t>
    </r>
    <r>
      <rPr>
        <sz val="18"/>
        <color theme="1"/>
        <rFont val="Times New Roman"/>
        <family val="1"/>
      </rPr>
      <t xml:space="preserve"> </t>
    </r>
    <r>
      <rPr>
        <sz val="18"/>
        <color theme="1"/>
        <rFont val="David"/>
        <family val="2"/>
        <charset val="177"/>
      </rPr>
      <t>שלא</t>
    </r>
    <r>
      <rPr>
        <sz val="18"/>
        <color theme="1"/>
        <rFont val="Times New Roman"/>
        <family val="1"/>
      </rPr>
      <t xml:space="preserve"> </t>
    </r>
    <r>
      <rPr>
        <sz val="18"/>
        <color theme="1"/>
        <rFont val="David"/>
        <family val="2"/>
        <charset val="177"/>
      </rPr>
      <t>יפחת</t>
    </r>
    <r>
      <rPr>
        <sz val="18"/>
        <color theme="1"/>
        <rFont val="Times New Roman"/>
        <family val="1"/>
      </rPr>
      <t xml:space="preserve"> </t>
    </r>
    <r>
      <rPr>
        <sz val="18"/>
        <color theme="1"/>
        <rFont val="David"/>
        <family val="2"/>
        <charset val="177"/>
      </rPr>
      <t>מ</t>
    </r>
    <r>
      <rPr>
        <sz val="18"/>
        <color theme="1"/>
        <rFont val="Times New Roman"/>
        <family val="1"/>
      </rPr>
      <t xml:space="preserve"> 75%- </t>
    </r>
    <r>
      <rPr>
        <sz val="18"/>
        <color theme="1"/>
        <rFont val="David"/>
        <family val="2"/>
        <charset val="177"/>
      </rPr>
      <t>ולא</t>
    </r>
    <r>
      <rPr>
        <sz val="18"/>
        <color theme="1"/>
        <rFont val="Times New Roman"/>
        <family val="1"/>
      </rPr>
      <t xml:space="preserve"> </t>
    </r>
    <r>
      <rPr>
        <sz val="18"/>
        <color theme="1"/>
        <rFont val="David"/>
        <family val="2"/>
        <charset val="177"/>
      </rPr>
      <t>יעלה</t>
    </r>
    <r>
      <rPr>
        <sz val="18"/>
        <color theme="1"/>
        <rFont val="Times New Roman"/>
        <family val="1"/>
      </rPr>
      <t xml:space="preserve"> </t>
    </r>
    <r>
      <rPr>
        <sz val="18"/>
        <color theme="1"/>
        <rFont val="David"/>
        <family val="2"/>
        <charset val="177"/>
      </rPr>
      <t xml:space="preserve">על </t>
    </r>
    <r>
      <rPr>
        <sz val="18"/>
        <color theme="1"/>
        <rFont val="Times New Roman"/>
        <family val="1"/>
      </rPr>
      <t xml:space="preserve"> 120%</t>
    </r>
  </si>
  <si>
    <r>
      <t>מנכסי</t>
    </r>
    <r>
      <rPr>
        <sz val="18"/>
        <color theme="1"/>
        <rFont val="Times New Roman"/>
        <family val="1"/>
      </rPr>
      <t xml:space="preserve"> </t>
    </r>
    <r>
      <rPr>
        <sz val="18"/>
        <color theme="1"/>
        <rFont val="David"/>
        <family val="2"/>
        <charset val="177"/>
      </rPr>
      <t>המסלול</t>
    </r>
    <r>
      <rPr>
        <sz val="18"/>
        <color theme="1"/>
        <rFont val="Times New Roman"/>
        <family val="1"/>
      </rPr>
      <t>.</t>
    </r>
  </si>
  <si>
    <r>
      <t>חשיפה</t>
    </r>
    <r>
      <rPr>
        <sz val="18"/>
        <color theme="1"/>
        <rFont val="Times New Roman"/>
        <family val="1"/>
      </rPr>
      <t xml:space="preserve"> </t>
    </r>
    <r>
      <rPr>
        <sz val="18"/>
        <color theme="1"/>
        <rFont val="David"/>
        <family val="2"/>
        <charset val="177"/>
      </rPr>
      <t>לנכסים</t>
    </r>
    <r>
      <rPr>
        <sz val="18"/>
        <color theme="1"/>
        <rFont val="Times New Roman"/>
        <family val="1"/>
      </rPr>
      <t xml:space="preserve"> </t>
    </r>
    <r>
      <rPr>
        <sz val="18"/>
        <color theme="1"/>
        <rFont val="David"/>
        <family val="2"/>
        <charset val="177"/>
      </rPr>
      <t>כאמור</t>
    </r>
    <r>
      <rPr>
        <sz val="18"/>
        <color theme="1"/>
        <rFont val="Times New Roman"/>
        <family val="1"/>
      </rPr>
      <t xml:space="preserve"> </t>
    </r>
    <r>
      <rPr>
        <sz val="18"/>
        <color theme="1"/>
        <rFont val="David"/>
        <family val="2"/>
        <charset val="177"/>
      </rPr>
      <t>תושג</t>
    </r>
    <r>
      <rPr>
        <sz val="18"/>
        <color theme="1"/>
        <rFont val="Times New Roman"/>
        <family val="1"/>
      </rPr>
      <t xml:space="preserve"> </t>
    </r>
    <r>
      <rPr>
        <sz val="18"/>
        <color theme="1"/>
        <rFont val="David"/>
        <family val="2"/>
        <charset val="177"/>
      </rPr>
      <t>באמצעות</t>
    </r>
    <r>
      <rPr>
        <sz val="18"/>
        <color theme="1"/>
        <rFont val="Times New Roman"/>
        <family val="1"/>
      </rPr>
      <t xml:space="preserve"> </t>
    </r>
    <r>
      <rPr>
        <sz val="18"/>
        <color theme="1"/>
        <rFont val="David"/>
        <family val="2"/>
        <charset val="177"/>
      </rPr>
      <t>השקעה</t>
    </r>
    <r>
      <rPr>
        <sz val="18"/>
        <color theme="1"/>
        <rFont val="Times New Roman"/>
        <family val="1"/>
      </rPr>
      <t xml:space="preserve"> </t>
    </r>
    <r>
      <rPr>
        <sz val="18"/>
        <color theme="1"/>
        <rFont val="David"/>
        <family val="2"/>
        <charset val="177"/>
      </rPr>
      <t>במישרין</t>
    </r>
    <r>
      <rPr>
        <sz val="18"/>
        <color theme="1"/>
        <rFont val="Times New Roman"/>
        <family val="1"/>
      </rPr>
      <t xml:space="preserve">, </t>
    </r>
    <r>
      <rPr>
        <sz val="18"/>
        <color theme="1"/>
        <rFont val="David"/>
        <family val="2"/>
        <charset val="177"/>
      </rPr>
      <t>בנגזרים</t>
    </r>
    <r>
      <rPr>
        <sz val="18"/>
        <color theme="1"/>
        <rFont val="Times New Roman"/>
        <family val="1"/>
      </rPr>
      <t xml:space="preserve">, </t>
    </r>
    <r>
      <rPr>
        <sz val="18"/>
        <color theme="1"/>
        <rFont val="David"/>
        <family val="2"/>
        <charset val="177"/>
      </rPr>
      <t>בתעודות</t>
    </r>
    <r>
      <rPr>
        <sz val="18"/>
        <color theme="1"/>
        <rFont val="Times New Roman"/>
        <family val="1"/>
      </rPr>
      <t xml:space="preserve"> </t>
    </r>
    <r>
      <rPr>
        <sz val="18"/>
        <color theme="1"/>
        <rFont val="David"/>
        <family val="2"/>
        <charset val="177"/>
      </rPr>
      <t>סל</t>
    </r>
    <r>
      <rPr>
        <sz val="18"/>
        <color theme="1"/>
        <rFont val="Times New Roman"/>
        <family val="1"/>
      </rPr>
      <t xml:space="preserve">, </t>
    </r>
    <r>
      <rPr>
        <sz val="18"/>
        <color theme="1"/>
        <rFont val="David"/>
        <family val="2"/>
        <charset val="177"/>
      </rPr>
      <t xml:space="preserve"> בקרנות</t>
    </r>
    <r>
      <rPr>
        <sz val="18"/>
        <color theme="1"/>
        <rFont val="Times New Roman"/>
        <family val="1"/>
      </rPr>
      <t xml:space="preserve"> </t>
    </r>
    <r>
      <rPr>
        <sz val="18"/>
        <color theme="1"/>
        <rFont val="David"/>
        <family val="2"/>
        <charset val="177"/>
      </rPr>
      <t>נאמנות</t>
    </r>
    <r>
      <rPr>
        <sz val="18"/>
        <color theme="1"/>
        <rFont val="Times New Roman"/>
        <family val="1"/>
      </rPr>
      <t xml:space="preserve"> </t>
    </r>
    <r>
      <rPr>
        <sz val="18"/>
        <color theme="1"/>
        <rFont val="David"/>
        <family val="2"/>
        <charset val="177"/>
      </rPr>
      <t>או</t>
    </r>
    <r>
      <rPr>
        <sz val="18"/>
        <color theme="1"/>
        <rFont val="Times New Roman"/>
        <family val="1"/>
      </rPr>
      <t xml:space="preserve"> </t>
    </r>
    <r>
      <rPr>
        <sz val="18"/>
        <color theme="1"/>
        <rFont val="David"/>
        <family val="2"/>
        <charset val="177"/>
      </rPr>
      <t>בקרנות</t>
    </r>
    <r>
      <rPr>
        <sz val="18"/>
        <color theme="1"/>
        <rFont val="Times New Roman"/>
        <family val="1"/>
      </rPr>
      <t xml:space="preserve"> </t>
    </r>
    <r>
      <rPr>
        <sz val="18"/>
        <color theme="1"/>
        <rFont val="David"/>
        <family val="2"/>
        <charset val="177"/>
      </rPr>
      <t>השקעה</t>
    </r>
    <r>
      <rPr>
        <sz val="18"/>
        <color theme="1"/>
        <rFont val="Times New Roman"/>
        <family val="1"/>
      </rPr>
      <t>.</t>
    </r>
  </si>
  <si>
    <r>
      <t>יתרת</t>
    </r>
    <r>
      <rPr>
        <sz val="18"/>
        <color theme="1"/>
        <rFont val="Times New Roman"/>
        <family val="1"/>
      </rPr>
      <t xml:space="preserve"> </t>
    </r>
    <r>
      <rPr>
        <sz val="18"/>
        <color theme="1"/>
        <rFont val="David"/>
        <family val="2"/>
        <charset val="177"/>
      </rPr>
      <t>הנכסים</t>
    </r>
    <r>
      <rPr>
        <sz val="18"/>
        <color theme="1"/>
        <rFont val="Times New Roman"/>
        <family val="1"/>
      </rPr>
      <t xml:space="preserve"> </t>
    </r>
    <r>
      <rPr>
        <sz val="18"/>
        <color theme="1"/>
        <rFont val="David"/>
        <family val="2"/>
        <charset val="177"/>
      </rPr>
      <t>תושקע</t>
    </r>
    <r>
      <rPr>
        <sz val="18"/>
        <color theme="1"/>
        <rFont val="Times New Roman"/>
        <family val="1"/>
      </rPr>
      <t xml:space="preserve"> </t>
    </r>
    <r>
      <rPr>
        <sz val="18"/>
        <color theme="1"/>
        <rFont val="David"/>
        <family val="2"/>
        <charset val="177"/>
      </rPr>
      <t>בכפוף</t>
    </r>
    <r>
      <rPr>
        <sz val="18"/>
        <color theme="1"/>
        <rFont val="Times New Roman"/>
        <family val="1"/>
      </rPr>
      <t xml:space="preserve"> </t>
    </r>
    <r>
      <rPr>
        <sz val="18"/>
        <color theme="1"/>
        <rFont val="David"/>
        <family val="2"/>
        <charset val="177"/>
      </rPr>
      <t>להוראות</t>
    </r>
    <r>
      <rPr>
        <sz val="18"/>
        <color theme="1"/>
        <rFont val="Times New Roman"/>
        <family val="1"/>
      </rPr>
      <t xml:space="preserve"> </t>
    </r>
    <r>
      <rPr>
        <sz val="18"/>
        <color theme="1"/>
        <rFont val="David"/>
        <family val="2"/>
        <charset val="177"/>
      </rPr>
      <t>הדין</t>
    </r>
    <r>
      <rPr>
        <sz val="18"/>
        <color theme="1"/>
        <rFont val="Times New Roman"/>
        <family val="1"/>
      </rPr>
      <t xml:space="preserve">, </t>
    </r>
    <r>
      <rPr>
        <sz val="18"/>
        <color theme="1"/>
        <rFont val="David"/>
        <family val="2"/>
        <charset val="177"/>
      </rPr>
      <t>ובכפוף</t>
    </r>
    <r>
      <rPr>
        <sz val="18"/>
        <color theme="1"/>
        <rFont val="Times New Roman"/>
        <family val="1"/>
      </rPr>
      <t xml:space="preserve"> </t>
    </r>
    <r>
      <rPr>
        <sz val="18"/>
        <color theme="1"/>
        <rFont val="David"/>
        <family val="2"/>
        <charset val="177"/>
      </rPr>
      <t>לשיקול</t>
    </r>
    <r>
      <rPr>
        <sz val="18"/>
        <color theme="1"/>
        <rFont val="Times New Roman"/>
        <family val="1"/>
      </rPr>
      <t xml:space="preserve"> </t>
    </r>
    <r>
      <rPr>
        <sz val="18"/>
        <color theme="1"/>
        <rFont val="David"/>
        <family val="2"/>
        <charset val="177"/>
      </rPr>
      <t>דעתה</t>
    </r>
    <r>
      <rPr>
        <sz val="18"/>
        <color theme="1"/>
        <rFont val="Times New Roman"/>
        <family val="1"/>
      </rPr>
      <t xml:space="preserve"> </t>
    </r>
    <r>
      <rPr>
        <sz val="18"/>
        <color theme="1"/>
        <rFont val="David"/>
        <family val="2"/>
        <charset val="177"/>
      </rPr>
      <t>של</t>
    </r>
    <r>
      <rPr>
        <sz val="18"/>
        <color theme="1"/>
        <rFont val="Times New Roman"/>
        <family val="1"/>
      </rPr>
      <t xml:space="preserve"> </t>
    </r>
    <r>
      <rPr>
        <sz val="18"/>
        <color theme="1"/>
        <rFont val="David"/>
        <family val="2"/>
        <charset val="177"/>
      </rPr>
      <t>ועדת</t>
    </r>
    <r>
      <rPr>
        <sz val="18"/>
        <color theme="1"/>
        <rFont val="Times New Roman"/>
        <family val="1"/>
      </rPr>
      <t xml:space="preserve"> </t>
    </r>
    <r>
      <rPr>
        <sz val="18"/>
        <color theme="1"/>
        <rFont val="David"/>
        <family val="2"/>
        <charset val="177"/>
      </rPr>
      <t>ההשקעות</t>
    </r>
    <r>
      <rPr>
        <sz val="18"/>
        <color theme="1"/>
        <rFont val="Times New Roman"/>
        <family val="1"/>
      </rPr>
      <t>.</t>
    </r>
  </si>
  <si>
    <t xml:space="preserve">מדד היחס 2018 </t>
  </si>
  <si>
    <t xml:space="preserve">חסכון לכל ילד מסלול הלכה </t>
  </si>
  <si>
    <r>
      <rPr>
        <b/>
        <sz val="20"/>
        <rFont val="Arial"/>
        <family val="2"/>
        <charset val="177"/>
      </rPr>
      <t>מסלול אג"ח צמוד מדד</t>
    </r>
    <r>
      <rPr>
        <sz val="20"/>
        <rFont val="Arial"/>
        <family val="2"/>
        <charset val="177"/>
      </rPr>
      <t xml:space="preserve"> - </t>
    </r>
  </si>
  <si>
    <t>פסגות פנסיה כללית - מסלול בסיסי למקבלי קצבה- החל מ- 1.1.18</t>
  </si>
  <si>
    <t>פסגות פנסיה כללית - מסלול בסיסי למקבלי קצבה עד 1.1.18</t>
  </si>
  <si>
    <t>פסגות כללית מסלול  הלכה למקבלי קצבה לאחר 1.1.18</t>
  </si>
  <si>
    <t>פסגות פנסיה מקיפה - מסלול בסיסי למקבלי קצבה לאחר 1.1.18</t>
  </si>
  <si>
    <t>פסגות פנסיה מקיפה - מסלול בסיסי למקבלי קצבה עד 1.1.18</t>
  </si>
  <si>
    <t xml:space="preserve"> מדד ממשלתי צמוד 5-10
</t>
  </si>
  <si>
    <t>פסגות מקיפה מסלול הלכה למקבלי קצבה לאחר 1.1.18</t>
  </si>
  <si>
    <t>פסגות מקיפה מסלול הלכה למקבלי קצבה עד 1.1.18</t>
  </si>
  <si>
    <t>33% מדד מק"מ
67% מדד ממשלתי כללי</t>
  </si>
  <si>
    <t>מדד קונצרני כללי- 70% Barclays Capital Global Credit Index בשקלים - 30%</t>
  </si>
  <si>
    <t>מדדקונצרני כללי- 70% Barclays Capital Global Credit Index בשקלים - 30%</t>
  </si>
  <si>
    <t>להלן עיקרי עקרונות הפעולה:</t>
  </si>
  <si>
    <t xml:space="preserve">אג"ח ממשלתי </t>
  </si>
  <si>
    <t>90% מדד ממשלתי כללי
10% מדד מק"מ</t>
  </si>
  <si>
    <t xml:space="preserve">מדד ת"א 125 - 50%,  מדד MSCI AC בשקלים 50%,  </t>
  </si>
  <si>
    <t>20% מדד מק"מ
80% מדד ממשלתי כללי</t>
  </si>
  <si>
    <t>מדד קונצרני כללי - 80% Barclays Capital Global Credit Index בשקלים - 20%</t>
  </si>
  <si>
    <t>מדד היחס 2019</t>
  </si>
  <si>
    <t>מדד ממשלתי כללי</t>
  </si>
  <si>
    <t>50% מדד מק"מ
50% מדד ממשלתי כללי</t>
  </si>
  <si>
    <t>מדד ת"א 35 - 40%,  מדד MSCI AC בשקלים 60%</t>
  </si>
  <si>
    <t xml:space="preserve">מדד היחס 2019 </t>
  </si>
  <si>
    <t>מדד s&amp;p</t>
  </si>
  <si>
    <t>מדד היחס 2020</t>
  </si>
  <si>
    <t>מדד קונצרני כללי- 75% Barclays Capital Global Credit Index בשקלים - 25%</t>
  </si>
  <si>
    <t>פנסיה מקיפה 60 ומעלה</t>
  </si>
  <si>
    <t>מדד קונצרני כללי - 75% Barclays Capital Global Credit Index בשקלים - 25%</t>
  </si>
  <si>
    <t>שיא השתלמות ישראל</t>
  </si>
  <si>
    <t>38% מדד מק"מ
62% מדד ממשלתי כללי</t>
  </si>
  <si>
    <t>27% מדד מק"מ
73% מדד ממשלתי כללי</t>
  </si>
  <si>
    <t>מדיניות ההשקעה הצפויה של חברת פסגות קופות גמל ופנסיה בע"מ בנאמנות עבור קופות הגמל,</t>
  </si>
  <si>
    <t>אחראיות כפי שמפורט בהצהרה זו:</t>
  </si>
  <si>
    <t>החברה שואפת לקביעת סטנדרטים התנהגותיים גבוהים ונורמות ממשל תאגידי בשוק ההון, אשר</t>
  </si>
  <si>
    <t>יבטיחו שפעולותיהן של החברות בשוק תעלה בקנה אחד עם האינטרסים של בעלי המניות מהציבור</t>
  </si>
  <si>
    <t>ומחזיקי איגרות החוב, ובמקרים המתאימים גם עם האינטרסים של בעלי העניין מהקהילה בכללותה.</t>
  </si>
  <si>
    <t>כללי התנהגות שקופים, ברורים וידועים מראש בהתנהלות מול חברות ציבוריות. אמנה זו נגישה</t>
  </si>
  <si>
    <t>לציבור הרחב באתר האינטרנט של פסגות בית השקעות.</t>
  </si>
  <si>
    <t>מגבלות השקעה בתאגידים אשר מדיניות הממשל התאגידי שלהם אינה תואמת את המדיניות</t>
  </si>
  <si>
    <t>שאימצה החברה.</t>
  </si>
  <si>
    <t>העלול לפגוע באופן מהותי בזכויות לקוחותיה.</t>
  </si>
  <si>
    <t>דירקטורים מטעם בעלי מניות המיעוט בתאגידים בהם מושקעים כספי החברה לשם שיפור הפיקוח,</t>
  </si>
  <si>
    <t>הבקרה וההגנה על זכויות בעלי מניות המיעוט ולמען חיזוק מרכיבי הממשל התאגידי בתאגידים.</t>
  </si>
  <si>
    <t>ברורים, הכוללים בין היתר: הזרמת הון על ידי בעלי השליטה בתאגידים, הגבלת חלוקת דיבידנד, -</t>
  </si>
  <si>
    <t>הגבלת תגמול בעלי השליטה, חיזוק בטחונות וממשל תאגידי ואישור עסקאות בעלי עניין באסיפות</t>
  </si>
  <si>
    <t>אג"ח.</t>
  </si>
  <si>
    <t>החלטות השקעה על מנת להעריך נכונה את מידת הסיכון הגלומה בהשקעה, לצד השפעתה החיובית</t>
  </si>
  <si>
    <t>של ההשקעה על הסביבה והחברה.</t>
  </si>
  <si>
    <t>לפירוט נוסף ניתן לעיין במדיניות ממשל תאגידי של החברה באתר האינטרנט של פסגות בית</t>
  </si>
  <si>
    <t>השקעות.</t>
  </si>
  <si>
    <t>3) ביצוע ניתוח עצמאי ובלתי תלוי טרם הצבעה באסיפות כלליות הצבעה כנגד מינויים או תנאי -</t>
  </si>
  <si>
    <t>4) מעקב רציף וייזום פעילות אקטיבית מול תאגידים לרבות ביצוע פעולות לטובת מינוי -</t>
  </si>
  <si>
    <t>5) מעורבות אקטיבית והובלת הטיפול בהסדרי חוב הובלת הטיפול בהסדרי חוב לפי עקרונות -</t>
  </si>
  <si>
    <t>קרנות הפנסיה וקרנות ההשתלמות שבניהולה (להלן: "החברה), מתייחסת להיבטים של השקעות</t>
  </si>
  <si>
    <t>1)החברה פועלת על פי "אמנת פסגות בית השקעות למעורבות מוסדית" אשר נועדה להגדיר</t>
  </si>
  <si>
    <t>2) עקרונות סף להשקעה בתאגידים בהם מושקעים כספי החברה (להלן: "התאגידים") קביעת -</t>
  </si>
  <si>
    <t>כהונה של בעלי שליטה ונושאי משרה (לרבות דירקטורים) בתאגידים, שלדעת החברה פעלו באופן</t>
  </si>
  <si>
    <r>
      <t xml:space="preserve">6) שילוב שיקולי </t>
    </r>
    <r>
      <rPr>
        <sz val="11"/>
        <color theme="1"/>
        <rFont val="Calibri"/>
        <family val="2"/>
      </rPr>
      <t xml:space="preserve">ESG </t>
    </r>
    <r>
      <rPr>
        <sz val="11"/>
        <color theme="1"/>
        <rFont val="Arial"/>
        <family val="2"/>
      </rPr>
      <t xml:space="preserve"> (נושאים סביבתיים, חברתיים ונושאי ממשל תאגידי) בתהליך קבלת</t>
    </r>
  </si>
  <si>
    <t>למידע נוסף בנושא השקעות אחראיות ניתן לעיין ב "אמנת פסגות להשקעות אחראיות", המפורסמת באתר האינטרנט של החברה.</t>
  </si>
  <si>
    <t>מיועדות</t>
  </si>
  <si>
    <t>עמודות חשבון</t>
  </si>
  <si>
    <t>מניות 132</t>
  </si>
  <si>
    <t>צמוד 132</t>
  </si>
  <si>
    <t>שקלי כולל נזילות 132</t>
  </si>
  <si>
    <t>שקלי ללא נזילות 132</t>
  </si>
  <si>
    <t>חשיפת מט"ח 132</t>
  </si>
  <si>
    <t>סהכ ממשלתי 132</t>
  </si>
  <si>
    <t>קונצרני כולל הלוואות כולל חול כולל ממשלות חול - 132</t>
  </si>
  <si>
    <t>קונצרני כולל חול והלוואות ללא ממשלתי חול ( כמו חריגות)</t>
  </si>
  <si>
    <t>נזילות שח</t>
  </si>
  <si>
    <t>נזילות מטח</t>
  </si>
  <si>
    <t>קונצרני חול</t>
  </si>
  <si>
    <t>אגח ממשלת ישראל בחול</t>
  </si>
  <si>
    <t>ממשלתי שקלי</t>
  </si>
  <si>
    <t>ממשלתי צמוד</t>
  </si>
  <si>
    <t xml:space="preserve">קונצרני שקלי </t>
  </si>
  <si>
    <t>קונצרני צמוד</t>
  </si>
  <si>
    <t>קונצרני מטח</t>
  </si>
  <si>
    <t>שווי קופה</t>
  </si>
  <si>
    <t>מניות ישראל בלבד</t>
  </si>
  <si>
    <t>מניות חול בלבד</t>
  </si>
  <si>
    <t>תכלית 500 SP</t>
  </si>
  <si>
    <t>קסם 500 SP</t>
  </si>
  <si>
    <t>הראל 500 SP</t>
  </si>
  <si>
    <t>מס' ישות</t>
  </si>
  <si>
    <t>שם ישות</t>
  </si>
  <si>
    <t>אחוז חשיפה מהישות</t>
  </si>
  <si>
    <t>אחוז מהישות</t>
  </si>
  <si>
    <t xml:space="preserve"> אחוז חשיפה למט"ח</t>
  </si>
  <si>
    <t>תשואה ברוטו</t>
  </si>
  <si>
    <t>שווי</t>
  </si>
  <si>
    <t>חבר בני 60 ומעלה ע.מ</t>
  </si>
  <si>
    <t>חבר לבני 50-60 ע.מ</t>
  </si>
  <si>
    <t>פ.מקיפה הלכה קצ חדש</t>
  </si>
  <si>
    <t>גמל אישי ישראל יגל 2 - 781 IRA</t>
  </si>
  <si>
    <t>פסגות גדיש גיל 50-60 (5004)</t>
  </si>
  <si>
    <t>גדיש לבני 50 ומטה</t>
  </si>
  <si>
    <t>גדיש אגח עד 20% מניות</t>
  </si>
  <si>
    <t>פסגות גדיש חו"ל</t>
  </si>
  <si>
    <t>פז אשדוד - מרכזית לפיצויים</t>
  </si>
  <si>
    <t>פסגות שיא השת' כללי</t>
  </si>
  <si>
    <t>שיא השתלמות אג"ח</t>
  </si>
  <si>
    <t>שיא השתלמות כספי</t>
  </si>
  <si>
    <t>שיא השתלמות מניות</t>
  </si>
  <si>
    <t>קבוצת רולן</t>
  </si>
  <si>
    <t>פסגות שיא השתלמות חו"ל</t>
  </si>
  <si>
    <t>ח.לכל ילד-סיכון מועט</t>
  </si>
  <si>
    <t>ח.כל ילד-סיכון בינוני</t>
  </si>
  <si>
    <t>ח.לכל ילד-סיכון גבוה</t>
  </si>
  <si>
    <t>ח.לכל ילד-הלכה יהודי</t>
  </si>
  <si>
    <t>פנסיה תקציבית כללי</t>
  </si>
  <si>
    <t>פיצויים בינ' לא סחיר</t>
  </si>
  <si>
    <t>פסגות שיא פיצ שקלי ללא מניות</t>
  </si>
  <si>
    <t>פסגות שיא פיצ מדד ללא מניות</t>
  </si>
  <si>
    <t>פסגות שיא פיצ עש 10% מניות</t>
  </si>
  <si>
    <t>תנובה</t>
  </si>
  <si>
    <t>גדיש אג"ח צמוד מדד</t>
  </si>
  <si>
    <t xml:space="preserve">ירון חנני 509 </t>
  </si>
  <si>
    <t xml:space="preserve">סקר תכנון 509 </t>
  </si>
  <si>
    <t xml:space="preserve">פלסאון בע"מ </t>
  </si>
  <si>
    <t>קופח כללית 509</t>
  </si>
  <si>
    <t>פוליצר חדרה 1982 בעמ</t>
  </si>
  <si>
    <t>המבריא בע"מ 509</t>
  </si>
  <si>
    <t xml:space="preserve">א.א.ח.פלסט בע"מ </t>
  </si>
  <si>
    <t xml:space="preserve">תעשיות אבן וסיד </t>
  </si>
  <si>
    <t>אלכסנדר שניידר</t>
  </si>
  <si>
    <t xml:space="preserve">יוניברסל משאיות </t>
  </si>
  <si>
    <t>רמי פנחסי ושות' בע"מ</t>
  </si>
  <si>
    <t xml:space="preserve">ט.ברקה בע"מ 509 </t>
  </si>
  <si>
    <t xml:space="preserve">רונן מודל בע"מ </t>
  </si>
  <si>
    <t>גיתם בי בי די או בעמ</t>
  </si>
  <si>
    <t>מחצבות חצץ ואבן בע"מ</t>
  </si>
  <si>
    <t xml:space="preserve">מוצרי נייר </t>
  </si>
  <si>
    <t xml:space="preserve">הנסון ישראל </t>
  </si>
  <si>
    <t xml:space="preserve">אמריקנה אינס ישראל </t>
  </si>
  <si>
    <t xml:space="preserve">מספנות ישראל בע"מ </t>
  </si>
  <si>
    <t xml:space="preserve">בראזני י.ד בע"מ </t>
  </si>
  <si>
    <t>שי חברה לשירותי סיעו</t>
  </si>
  <si>
    <t>עובד גובי ושות' בע"מ</t>
  </si>
  <si>
    <t>האחים פריד(1997)בעמ</t>
  </si>
  <si>
    <t xml:space="preserve">הוספיס סנט וינסט </t>
  </si>
  <si>
    <t xml:space="preserve">עשות אשקלון </t>
  </si>
  <si>
    <t xml:space="preserve">פלבורג פדרל בע"מ </t>
  </si>
  <si>
    <t>אשל הירדן יזום ופתוח</t>
  </si>
  <si>
    <t>איל חברה להנדסה וחרו</t>
  </si>
  <si>
    <t>מלון גינות ים 509</t>
  </si>
  <si>
    <t xml:space="preserve">מפעלי ים המלח </t>
  </si>
  <si>
    <t>מכללת שערי משפט</t>
  </si>
  <si>
    <t xml:space="preserve">יוניברסל מוטורס </t>
  </si>
  <si>
    <t>מועלם רו"ח</t>
  </si>
  <si>
    <t xml:space="preserve">מצות אביב בע"מ </t>
  </si>
  <si>
    <t xml:space="preserve">ענבל חב' לביטוח </t>
  </si>
  <si>
    <t xml:space="preserve">גילת לוויינים </t>
  </si>
  <si>
    <t xml:space="preserve">תדיר גן 1993 בע"מ </t>
  </si>
  <si>
    <t xml:space="preserve">גולדשטיין מרים </t>
  </si>
  <si>
    <t xml:space="preserve">יהלומית פרץ בע"מ </t>
  </si>
  <si>
    <t xml:space="preserve">עולם הספורט </t>
  </si>
  <si>
    <t xml:space="preserve">מנורה איזו אהרון </t>
  </si>
  <si>
    <t xml:space="preserve">הנסון ישראל בע"מ </t>
  </si>
  <si>
    <t>פנסיה תקציבית אג"ח</t>
  </si>
  <si>
    <t>קריב מערכות בניה בעמ</t>
  </si>
  <si>
    <t>טל רן 509</t>
  </si>
  <si>
    <t>חשקל עבודות חשמל 509</t>
  </si>
  <si>
    <t xml:space="preserve">מזונית ישראל בע"מ </t>
  </si>
  <si>
    <t xml:space="preserve">פז בתי זיקוק אשדוד </t>
  </si>
  <si>
    <t>פסגות NEXT גמל להשקעה חו"ל</t>
  </si>
  <si>
    <t>פסגות NEXT גמל להשקעה אג"ח</t>
  </si>
  <si>
    <t>פסגות NEXT גמל להשקעה כללי</t>
  </si>
  <si>
    <t>פסגות NEXT גמל להשקעה מניות</t>
  </si>
  <si>
    <t>פסגות  קמה</t>
  </si>
  <si>
    <t>שיא השתלמות הלכה</t>
  </si>
  <si>
    <t>קמפ-בינלאומי סחיר</t>
  </si>
  <si>
    <t>עמיתי חבר 60 ומעלה</t>
  </si>
  <si>
    <t>עמיתי חבר לבני 50-60</t>
  </si>
  <si>
    <t>עמיתי חבר עד 50</t>
  </si>
  <si>
    <t>פסגות גדיש פאסיבי מדדי מניות</t>
  </si>
  <si>
    <t>גדיש לבני 60 ומעלה</t>
  </si>
  <si>
    <t>פסגות פנסיה מקיפה אג"ח עד 20% מניות</t>
  </si>
  <si>
    <t>פסגות 1- טרקטורים</t>
  </si>
  <si>
    <t>גדיש אגח עד 10% מניות</t>
  </si>
  <si>
    <t xml:space="preserve">פסגות גדיש  אג"ח </t>
  </si>
  <si>
    <t>תת פסגות1-מסלול כללי</t>
  </si>
  <si>
    <t>תת פסגות1-מס15%מניות</t>
  </si>
  <si>
    <t>פסגות1-מסלול 25% מניות</t>
  </si>
  <si>
    <t>פסגות פיצ  מסלול0%מניות</t>
  </si>
  <si>
    <t>תת פסגות1-קב אקים</t>
  </si>
  <si>
    <t>תת פסגות1-קב אגנטולס</t>
  </si>
  <si>
    <t>תת פסגות1-קב מרגולין</t>
  </si>
  <si>
    <t>תת פסגות1-קב זרניצקי</t>
  </si>
  <si>
    <t>תת פסגות2-מס10%מניות</t>
  </si>
  <si>
    <t>תת פסגות2-קב גטר</t>
  </si>
  <si>
    <t>תת פסגות2-קב רשף</t>
  </si>
  <si>
    <t>תת פסגות2-קב שמעון ברזילי</t>
  </si>
  <si>
    <t>תת פסגות2-קב פארם</t>
  </si>
  <si>
    <t>תת פסגות2-קב מור</t>
  </si>
  <si>
    <t>תת פסגות2-קב רמית</t>
  </si>
  <si>
    <t>תת פסגות2-קב נזארין</t>
  </si>
  <si>
    <t>גמל אישי שויגר יצחק 781 IRA</t>
  </si>
  <si>
    <t>תעשיות רדימיקס</t>
  </si>
  <si>
    <t>גדיש אגח ממשלת ישראל</t>
  </si>
  <si>
    <t>שיא השתל אג"ח ישראל</t>
  </si>
  <si>
    <t>פסגות  פיצויים כספית</t>
  </si>
  <si>
    <t>קבוצת אשטרום</t>
  </si>
  <si>
    <t>שיא השת אגח עד 10% מניות</t>
  </si>
  <si>
    <t>שיא השת פאסיבי- כללי</t>
  </si>
  <si>
    <t>פסגות פנסיה מקיפה לבני 60 ומעלה</t>
  </si>
  <si>
    <t>פסגות פנסיה כללית לבני 50 ומטה</t>
  </si>
  <si>
    <t>פסגות פנסיה מקיפה לבני 50 עד 60</t>
  </si>
  <si>
    <t>פסגות פיצויים אג"ח</t>
  </si>
  <si>
    <t>פסגות NEXT גמל להשקעה אג"ח עד 10% מניות</t>
  </si>
  <si>
    <t>פסגות NEXT גמל להשקעה אג"ח קונצרני</t>
  </si>
  <si>
    <t>פסגות פנסיה כללית לבני 60 ומעלה</t>
  </si>
  <si>
    <t>פסגות פנסיה כללית לבני 50 עד 60</t>
  </si>
  <si>
    <t>פסגות 1 בתי זיקוק</t>
  </si>
  <si>
    <t>פסגות פנסיה מקיפה מסלול לבני 50 ומטה</t>
  </si>
  <si>
    <t>פסגות פנסיה כללית מסלול בסיסי למקבלי קצבה</t>
  </si>
  <si>
    <t>נוסטרו-גמל</t>
  </si>
  <si>
    <t>קרן פנסיה הע"ל1</t>
  </si>
  <si>
    <t>קרן  הע"ל עמיתי ביניים</t>
  </si>
  <si>
    <t>פ.מקיפה בסיסי קצ חדש</t>
  </si>
  <si>
    <t>פ.כללית בסיסי קצ חדש</t>
  </si>
  <si>
    <t>פנסיה מקיפה 50 ומטה</t>
  </si>
  <si>
    <t xml:space="preserve">פנסיה מקיפה מניות </t>
  </si>
  <si>
    <t>פנסיה מקיפה 50-60</t>
  </si>
  <si>
    <t xml:space="preserve">פנסיה כללית 50 ומטה </t>
  </si>
  <si>
    <t>פנסיה כללית מניות</t>
  </si>
  <si>
    <t>פנסיה כללית 60 ומעלה</t>
  </si>
  <si>
    <t xml:space="preserve">פנסיה כללית 50-60 </t>
  </si>
  <si>
    <t>פנסיה מקיפה הלכה</t>
  </si>
  <si>
    <t>פנסיה כללית הלכה</t>
  </si>
  <si>
    <t>פ.מקיפה הלכה מקבלי קיצבה</t>
  </si>
  <si>
    <t>פ.כללית למקבלי קצבה</t>
  </si>
  <si>
    <t>פ.מקיפה בסיס מקבלי ק</t>
  </si>
  <si>
    <t>פנסיה מקיפה חו"ל</t>
  </si>
  <si>
    <t>פנסיה מקיפה עד 20% מ</t>
  </si>
  <si>
    <t>פנסיה כללית חו"ל</t>
  </si>
  <si>
    <t>פסגות כללית מסלול הלכה למקבלי קצבה</t>
  </si>
  <si>
    <t>גמל אישי אביהו אלון</t>
  </si>
  <si>
    <t>מלונות העל</t>
  </si>
  <si>
    <t/>
  </si>
  <si>
    <t>נכסים אלטרנטיבים כולל קרנות גידור</t>
  </si>
  <si>
    <t>רק קרנות גידור</t>
  </si>
  <si>
    <t>הלוואות לעמיתים</t>
  </si>
  <si>
    <t>נדלן</t>
  </si>
  <si>
    <t>פקדונות</t>
  </si>
  <si>
    <t>ממשלתי מטח</t>
  </si>
  <si>
    <t>ממשלתי להצהרה</t>
  </si>
  <si>
    <t>קונצרני להצהרה</t>
  </si>
  <si>
    <t>מדד יחס 2021</t>
  </si>
  <si>
    <t>קרן העל עמיתי ביניים</t>
  </si>
  <si>
    <t>קרן העל עמיתים וותיקים</t>
  </si>
  <si>
    <t>פסגות פנסיה מקיפה מסלול הלכה למקבלי קצבה חדש</t>
  </si>
  <si>
    <t>פסגות פנסיה כללית מסלול הלכה למקבלי קצבה</t>
  </si>
  <si>
    <t>פסגות פנסיה מקיפה מסלול בסיסי למקבלי קצבה חדש</t>
  </si>
  <si>
    <t>פסגות פנסיה מקיפה מסלול בסיסי למקבלי קצבה</t>
  </si>
  <si>
    <t>פסגות פנסיה כללית מסלול בסיסי למקבלי קצבה חדש</t>
  </si>
  <si>
    <t xml:space="preserve">פסגות פנסיה מקיפה מסלול הלכה </t>
  </si>
  <si>
    <t>פסגות פנסיה מקיפה מסלול הלכה למקבלי קצבה</t>
  </si>
  <si>
    <t>*נדל"ן,פקדונות בבנקים, קרנות השקעה פרטיות, קרנות גידור,קרנות נדל"ן והלוואות עמיתים</t>
  </si>
  <si>
    <t>הלוואות מותאמות</t>
  </si>
  <si>
    <t>נעמ</t>
  </si>
  <si>
    <t>אגח לא סחיר</t>
  </si>
  <si>
    <t>מניות לס</t>
  </si>
  <si>
    <t>פסגות פנסיה מקיפה חו"ל</t>
  </si>
  <si>
    <t xml:space="preserve">פסגות פנסיה כללית - מסלול מניות </t>
  </si>
  <si>
    <t>מדד ת"א 125 - 35%,  מדד MSCI AC בשקלים 65%</t>
  </si>
  <si>
    <t>מדד יחס נוב 20</t>
  </si>
  <si>
    <t>48% מדד מק"מ
52% מדד ממשלתי כללי</t>
  </si>
  <si>
    <t>66% מדד מקמ 34% מדד ממשלתי כללי</t>
  </si>
  <si>
    <t>פסגות להשקעה NEXT כספי</t>
  </si>
  <si>
    <t>פסגות להשקעה NEXT מסלול אג"ח קונצרני</t>
  </si>
  <si>
    <t>פסגות להשקעה NEXT מסלול עד 10% מניות</t>
  </si>
  <si>
    <t>פסגות להשקעה NEXT מסלול חו"ל</t>
  </si>
  <si>
    <t>פסגות להשקעה NEXT מסלול אג"ח</t>
  </si>
  <si>
    <t>פסגות להשקעה  NEXT מסלול מנייתי</t>
  </si>
  <si>
    <t>פסגות להשקעה NEXT מחקה S&amp;P</t>
  </si>
  <si>
    <r>
      <rPr>
        <b/>
        <sz val="12"/>
        <rFont val="Arial"/>
        <family val="2"/>
      </rPr>
      <t xml:space="preserve">מסלול מחקה </t>
    </r>
    <r>
      <rPr>
        <sz val="12"/>
        <rFont val="Arial"/>
        <family val="2"/>
      </rPr>
      <t xml:space="preserve">- </t>
    </r>
  </si>
  <si>
    <t xml:space="preserve">נכסי המסלול יהיו חשופים  למדד ה- S&amp;P500. החשיפה תהיה בשיעור של 100% מנכסי המסלול. נכסי המסלול החשופים למדד כמפורט לעיל יהיו כל נכסי המסלול למעט שיעור מהנכסים אשר יושקעו במזומנים לצורך טיפול בהפקדות, משיכות והעברות כספים, ולמעט נכסים שיינתנו כהלוואה לעמיתים בקופה, ככל שיינתנו.
</t>
  </si>
  <si>
    <t>מניות S&amp;P 500</t>
  </si>
  <si>
    <t>מדד היחס נוב 2020</t>
  </si>
  <si>
    <t>שיעור חשיפה 2021</t>
  </si>
  <si>
    <t xml:space="preserve">שיעור חשיפה בפועל </t>
  </si>
  <si>
    <t>מדד היחס 2021</t>
  </si>
  <si>
    <t>שווי לחשיפה</t>
  </si>
  <si>
    <t>שיעור חשיפה  ינואר 2021</t>
  </si>
  <si>
    <t>שיעור חשיפה ינואר 2021</t>
  </si>
  <si>
    <t>מדד יחס ינואר 2021</t>
  </si>
  <si>
    <t>שיעור חשיפה יוני 2021</t>
  </si>
  <si>
    <t>שיעור חשיפה  יוני 2021</t>
  </si>
  <si>
    <t>מדד מניות כללי- 20%,  מדד MSCI WORLD 80%</t>
  </si>
  <si>
    <t>מדד קונצרני כללי- 50 % Barclays Capital Global Credit Index - 50%</t>
  </si>
  <si>
    <t>סל המטבעות</t>
  </si>
  <si>
    <t>מדד מניות כללי- 50%,  מדד MSCI WORLD 50%</t>
  </si>
  <si>
    <t>מדד קונצרני כללי- 80%  Barclays Capital Global Credit Index - 20%</t>
  </si>
  <si>
    <t>סל מטבעות</t>
  </si>
  <si>
    <t>ז</t>
  </si>
  <si>
    <t>7.66</t>
  </si>
  <si>
    <t>5.97</t>
  </si>
  <si>
    <t>6.89</t>
  </si>
  <si>
    <t>9.00</t>
  </si>
  <si>
    <t>1.16</t>
  </si>
  <si>
    <t>11.92</t>
  </si>
  <si>
    <t>0.44-</t>
  </si>
  <si>
    <t>4.65</t>
  </si>
  <si>
    <t>4.57</t>
  </si>
  <si>
    <t>3.97</t>
  </si>
  <si>
    <t>15.73</t>
  </si>
  <si>
    <t>3.32</t>
  </si>
  <si>
    <t>14.39</t>
  </si>
  <si>
    <t>נכסים אלטרניטיבים**</t>
  </si>
  <si>
    <t>אחר- נדל"ן,פקדונות בבנקים, והלוואות עמיתים*</t>
  </si>
  <si>
    <t>נכסים אלטרנטיבים- קרנות השקעה, קרנמות נדלן וקרנות גידור**</t>
  </si>
  <si>
    <t>נדל"ן,פקדונות בבנקים, קרנות השקעה פרטיות, קרנות גידור,קרנות נדל"ן *</t>
  </si>
  <si>
    <t>נדל"ן,פקדונות בבנקים, קרנות השקעה פרטיות, קרנות גידור,קרנות נדל"ן*</t>
  </si>
  <si>
    <t>נדל"ן,פקדונות בבנקים, קרנות השקעה פרטיות, קרנות גידור,קרנות נדל"ן והלוואות עמיתים*</t>
  </si>
  <si>
    <t>פקדונות בבנקים, קרנות השקעה פרטיות, קרנות גידור וקרנות נדל"ן*</t>
  </si>
  <si>
    <t>נכסים אלטרנטיבים**</t>
  </si>
  <si>
    <t>החשיפה בפועל לאג"ח ממשלתי עשויה להיות גבוהה יותר, עקב עסקאות בחוזים עתידיים, להשגת החשיפה הרצויה במניות*</t>
  </si>
  <si>
    <t>נדל"ן,פקדונות בבנקים, קרנות השקעה פרטיות, קרנות גידור,קרנות נדל"ן והלוואות עמיתים**</t>
  </si>
  <si>
    <t>סה"כ יכול להיות שונה מ 100% במידה ויש חשיפה לנכסים מסויימים כמו נגזרים</t>
  </si>
  <si>
    <t>מדד מניות כללי</t>
  </si>
  <si>
    <t xml:space="preserve">מדד MSCI WO </t>
  </si>
  <si>
    <t xml:space="preserve">Barclays Capital Global Credit Index </t>
  </si>
  <si>
    <t xml:space="preserve">מדד MSCI WO  </t>
  </si>
  <si>
    <t xml:space="preserve">Barclays Capital Global sovereign Index </t>
  </si>
  <si>
    <t>Barclays Capital Global Credit Indexב</t>
  </si>
  <si>
    <r>
      <t>"ביום 12 במאי, 2021 הושלמה עסקת הרכישה במסגרתה רכשה אלטשולר שחם גמל ופנסיה בע"מ ("</t>
    </r>
    <r>
      <rPr>
        <b/>
        <i/>
        <sz val="11"/>
        <color rgb="FF1F497D"/>
        <rFont val="Arial"/>
        <family val="2"/>
      </rPr>
      <t>אלטשולר שחם</t>
    </r>
    <r>
      <rPr>
        <i/>
        <sz val="11"/>
        <color rgb="FF1F497D"/>
        <rFont val="Arial"/>
        <family val="2"/>
      </rPr>
      <t>") את פסגות בית השקעות בע"מ, אשר מחזיקה במלוא הונה המונפק והנפרע של פסגות קופות גמל ופנסיה בע"מ ("</t>
    </r>
    <r>
      <rPr>
        <b/>
        <i/>
        <sz val="11"/>
        <color rgb="FF1F497D"/>
        <rFont val="Arial"/>
        <family val="2"/>
      </rPr>
      <t>החברה</t>
    </r>
    <r>
      <rPr>
        <i/>
        <sz val="11"/>
        <color rgb="FF1F497D"/>
        <rFont val="Arial"/>
        <family val="2"/>
      </rPr>
      <t>").</t>
    </r>
  </si>
  <si>
    <t>עם השלמת עסקת הרכישה תפעל אלטשולר שחם למזג לתוכה את פעילות מרבית קופות הגמל המנוהלות על ידי החברה.</t>
  </si>
  <si>
    <t>בהתאם לכך, בתקופה שעד המיזוג האמור, החברה תפעל להתאמת נכסי קופות הגמל שבניהולה למדיניות ההשקעות הצפויה שפורסמה. לפיכך, ייתכן ועד למועד השלמת המיזוג כאמור, תיווצר חריגה מטווחי הסטייה המרביים שנקבעו לאפיקי ההשקעה השונים במדיניות ההשקעות הצפויה.</t>
  </si>
  <si>
    <r>
      <t>ניתן להתעדכן בהרכב הנכסים בפועל המפורסמים בהתאם להוראות הדין באתר האינטרנט של החברה</t>
    </r>
    <r>
      <rPr>
        <sz val="11"/>
        <color theme="1"/>
        <rFont val="Arial"/>
        <family val="2"/>
      </rPr>
      <t>."</t>
    </r>
  </si>
  <si>
    <t>סוף מידע</t>
  </si>
  <si>
    <t>שיעור חשיפה ינואר 20212</t>
  </si>
  <si>
    <t>Column1</t>
  </si>
  <si>
    <t>יונ-21</t>
  </si>
  <si>
    <t>תחילת טבלה</t>
  </si>
  <si>
    <t>סוף טבלה</t>
  </si>
  <si>
    <t>תחילת טבלה 2</t>
  </si>
  <si>
    <t>סוף טבלה 2</t>
  </si>
  <si>
    <t>תחילת טבלה 3</t>
  </si>
  <si>
    <t>סוף טבלה 3</t>
  </si>
  <si>
    <t>תחילת טבלה 4</t>
  </si>
  <si>
    <t>סוף טבלה 4</t>
  </si>
  <si>
    <t xml:space="preserve">תחילת טבלה </t>
  </si>
  <si>
    <t>תחילת טבלה 5</t>
  </si>
  <si>
    <t>סוף טבלה 5</t>
  </si>
  <si>
    <t>סוף טבלה 6</t>
  </si>
  <si>
    <t>תחילת טבלה 6</t>
  </si>
  <si>
    <t>תחילת טבלה 7</t>
  </si>
  <si>
    <t>סוף טבלה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</si>
</sst>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
  </numFmts>
  <fonts count="113" x14ac:knownFonts="1">
    <font>
      <sz val="11"/>
      <color theme="1"/>
      <name val="Arial"/>
      <family val="2"/>
      <charset val="177"/>
      <scheme val="minor"/>
    </font>
    <font>
      <b/>
      <sz val="12"/>
      <color indexed="10"/>
      <name val="Arial"/>
      <family val="2"/>
    </font>
    <font>
      <b/>
      <i/>
      <sz val="12"/>
      <color indexed="9"/>
      <name val="Arial"/>
      <family val="2"/>
    </font>
    <font>
      <sz val="10"/>
      <name val="Arial"/>
      <family val="2"/>
    </font>
    <font>
      <sz val="10"/>
      <name val="Arial"/>
      <family val="2"/>
    </font>
    <font>
      <b/>
      <sz val="12"/>
      <name val="Arial"/>
      <family val="2"/>
    </font>
    <font>
      <sz val="12"/>
      <name val="Arial"/>
      <family val="2"/>
    </font>
    <font>
      <sz val="11"/>
      <color theme="1"/>
      <name val="Arial"/>
      <family val="2"/>
      <charset val="177"/>
      <scheme val="minor"/>
    </font>
    <font>
      <sz val="12"/>
      <color rgb="FF000000"/>
      <name val="Arial"/>
      <family val="2"/>
    </font>
    <font>
      <sz val="8"/>
      <color theme="1"/>
      <name val="Arial"/>
      <family val="2"/>
      <charset val="177"/>
      <scheme val="minor"/>
    </font>
    <font>
      <sz val="8"/>
      <color rgb="FF000000"/>
      <name val="Arial"/>
      <family val="2"/>
      <charset val="177"/>
    </font>
    <font>
      <sz val="12"/>
      <color theme="1"/>
      <name val="David"/>
      <family val="2"/>
      <charset val="177"/>
    </font>
    <font>
      <sz val="13"/>
      <color theme="1"/>
      <name val="David"/>
      <family val="2"/>
      <charset val="177"/>
    </font>
    <font>
      <b/>
      <i/>
      <sz val="20"/>
      <color indexed="9"/>
      <name val="Arial"/>
      <family val="2"/>
    </font>
    <font>
      <b/>
      <sz val="20"/>
      <color indexed="18"/>
      <name val="Arial"/>
      <family val="2"/>
    </font>
    <font>
      <sz val="20"/>
      <color indexed="18"/>
      <name val="Arial"/>
      <family val="2"/>
    </font>
    <font>
      <b/>
      <sz val="20"/>
      <color indexed="9"/>
      <name val="Arial"/>
      <family val="2"/>
    </font>
    <font>
      <sz val="10"/>
      <color rgb="FF000000"/>
      <name val="Arial"/>
      <family val="2"/>
      <charset val="177"/>
    </font>
    <font>
      <sz val="14"/>
      <name val="Arial"/>
      <family val="2"/>
    </font>
    <font>
      <sz val="14"/>
      <color theme="1"/>
      <name val="Arial"/>
      <family val="2"/>
      <scheme val="minor"/>
    </font>
    <font>
      <sz val="8"/>
      <name val="Arial"/>
      <family val="2"/>
    </font>
    <font>
      <b/>
      <i/>
      <sz val="16"/>
      <color indexed="9"/>
      <name val="Arial"/>
      <family val="2"/>
    </font>
    <font>
      <sz val="11"/>
      <color theme="0"/>
      <name val="Arial"/>
      <family val="2"/>
      <charset val="177"/>
      <scheme val="minor"/>
    </font>
    <font>
      <sz val="10"/>
      <color rgb="FF000000"/>
      <name val="Arial"/>
      <family val="2"/>
    </font>
    <font>
      <sz val="10"/>
      <color rgb="FF000000"/>
      <name val="Arial"/>
      <family val="2"/>
    </font>
    <font>
      <sz val="10"/>
      <color rgb="FF000000"/>
      <name val="Arial"/>
      <family val="2"/>
    </font>
    <font>
      <sz val="11"/>
      <name val="Arial"/>
      <family val="2"/>
      <charset val="177"/>
      <scheme val="minor"/>
    </font>
    <font>
      <sz val="10"/>
      <name val="Arial"/>
      <family val="2"/>
      <charset val="177"/>
    </font>
    <font>
      <b/>
      <sz val="16"/>
      <color indexed="10"/>
      <name val="Arial"/>
      <family val="2"/>
    </font>
    <font>
      <b/>
      <sz val="16"/>
      <name val="Arial"/>
      <family val="2"/>
    </font>
    <font>
      <sz val="16"/>
      <name val="Arial"/>
      <family val="2"/>
    </font>
    <font>
      <sz val="16"/>
      <color rgb="FF000000"/>
      <name val="Arial"/>
      <family val="2"/>
    </font>
    <font>
      <sz val="16"/>
      <color theme="1"/>
      <name val="Arial"/>
      <family val="2"/>
      <charset val="177"/>
      <scheme val="minor"/>
    </font>
    <font>
      <sz val="16"/>
      <color theme="1"/>
      <name val="Times New Roman"/>
      <family val="1"/>
    </font>
    <font>
      <sz val="18"/>
      <color theme="1"/>
      <name val="Arial"/>
      <family val="2"/>
      <charset val="177"/>
      <scheme val="minor"/>
    </font>
    <font>
      <b/>
      <sz val="18"/>
      <color indexed="10"/>
      <name val="Arial"/>
      <family val="2"/>
    </font>
    <font>
      <b/>
      <i/>
      <sz val="18"/>
      <color indexed="9"/>
      <name val="Arial"/>
      <family val="2"/>
    </font>
    <font>
      <sz val="18"/>
      <name val="Arial"/>
      <family val="2"/>
    </font>
    <font>
      <b/>
      <sz val="18"/>
      <name val="Arial"/>
      <family val="2"/>
    </font>
    <font>
      <sz val="18"/>
      <color rgb="FF000000"/>
      <name val="Arial"/>
      <family val="2"/>
    </font>
    <font>
      <sz val="18"/>
      <color theme="1"/>
      <name val="David"/>
      <family val="2"/>
      <charset val="177"/>
    </font>
    <font>
      <sz val="18"/>
      <color theme="1"/>
      <name val="Times New Roman"/>
      <family val="1"/>
    </font>
    <font>
      <sz val="18"/>
      <color theme="0"/>
      <name val="Arial"/>
      <family val="2"/>
      <charset val="177"/>
      <scheme val="minor"/>
    </font>
    <font>
      <b/>
      <sz val="18"/>
      <name val="Arial"/>
      <family val="2"/>
      <charset val="177"/>
    </font>
    <font>
      <b/>
      <sz val="18"/>
      <color indexed="10"/>
      <name val="Arial"/>
      <family val="2"/>
      <charset val="177"/>
    </font>
    <font>
      <b/>
      <i/>
      <sz val="18"/>
      <color indexed="9"/>
      <name val="Arial"/>
      <family val="2"/>
      <charset val="177"/>
    </font>
    <font>
      <b/>
      <sz val="18"/>
      <color indexed="18"/>
      <name val="Arial"/>
      <family val="2"/>
      <charset val="177"/>
    </font>
    <font>
      <sz val="18"/>
      <color indexed="18"/>
      <name val="Arial"/>
      <family val="2"/>
      <charset val="177"/>
    </font>
    <font>
      <b/>
      <sz val="18"/>
      <color indexed="9"/>
      <name val="Arial"/>
      <family val="2"/>
      <charset val="177"/>
    </font>
    <font>
      <sz val="18"/>
      <name val="Arial"/>
      <family val="2"/>
      <charset val="177"/>
    </font>
    <font>
      <sz val="14"/>
      <color rgb="FF000000"/>
      <name val="Arial"/>
      <family val="2"/>
      <charset val="177"/>
    </font>
    <font>
      <sz val="18"/>
      <color rgb="FF000000"/>
      <name val="Arial"/>
      <family val="2"/>
      <charset val="177"/>
    </font>
    <font>
      <sz val="20"/>
      <color theme="1"/>
      <name val="Arial"/>
      <family val="2"/>
      <charset val="177"/>
      <scheme val="minor"/>
    </font>
    <font>
      <b/>
      <sz val="20"/>
      <name val="Arial"/>
      <family val="2"/>
      <charset val="177"/>
    </font>
    <font>
      <b/>
      <sz val="20"/>
      <color indexed="10"/>
      <name val="Arial"/>
      <family val="2"/>
      <charset val="177"/>
    </font>
    <font>
      <sz val="20"/>
      <name val="Arial"/>
      <family val="2"/>
      <charset val="177"/>
    </font>
    <font>
      <b/>
      <i/>
      <sz val="20"/>
      <color indexed="9"/>
      <name val="Arial"/>
      <family val="2"/>
      <charset val="177"/>
    </font>
    <font>
      <sz val="20"/>
      <color rgb="FF000000"/>
      <name val="Arial"/>
      <family val="2"/>
      <charset val="177"/>
    </font>
    <font>
      <sz val="22"/>
      <color theme="1"/>
      <name val="Arial"/>
      <family val="2"/>
      <charset val="177"/>
      <scheme val="minor"/>
    </font>
    <font>
      <sz val="22"/>
      <name val="Arial"/>
      <family val="2"/>
      <charset val="177"/>
    </font>
    <font>
      <b/>
      <sz val="22"/>
      <color indexed="10"/>
      <name val="Arial"/>
      <family val="2"/>
      <charset val="177"/>
    </font>
    <font>
      <b/>
      <i/>
      <sz val="22"/>
      <color indexed="9"/>
      <name val="Arial"/>
      <family val="2"/>
      <charset val="177"/>
    </font>
    <font>
      <sz val="22"/>
      <color theme="0"/>
      <name val="Arial"/>
      <family val="2"/>
      <charset val="177"/>
      <scheme val="minor"/>
    </font>
    <font>
      <b/>
      <sz val="22"/>
      <color indexed="18"/>
      <name val="Arial"/>
      <family val="2"/>
      <charset val="177"/>
    </font>
    <font>
      <sz val="22"/>
      <color indexed="18"/>
      <name val="Arial"/>
      <family val="2"/>
      <charset val="177"/>
    </font>
    <font>
      <b/>
      <sz val="22"/>
      <color indexed="9"/>
      <name val="Arial"/>
      <family val="2"/>
      <charset val="177"/>
    </font>
    <font>
      <sz val="15"/>
      <color theme="1"/>
      <name val="David"/>
      <family val="2"/>
      <charset val="177"/>
    </font>
    <font>
      <b/>
      <sz val="18"/>
      <color rgb="FFFF0000"/>
      <name val="Arial"/>
      <family val="2"/>
      <charset val="177"/>
    </font>
    <font>
      <b/>
      <sz val="20"/>
      <color indexed="10"/>
      <name val="Arial"/>
      <family val="2"/>
    </font>
    <font>
      <b/>
      <sz val="22"/>
      <color indexed="10"/>
      <name val="Arial"/>
      <family val="2"/>
    </font>
    <font>
      <sz val="11"/>
      <color theme="1"/>
      <name val="Calibri"/>
      <family val="2"/>
    </font>
    <font>
      <sz val="11"/>
      <color theme="1"/>
      <name val="Arial"/>
      <family val="2"/>
    </font>
    <font>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0"/>
      <color rgb="FFFF0000"/>
      <name val="Arial"/>
      <family val="2"/>
      <charset val="177"/>
    </font>
    <font>
      <sz val="14"/>
      <color rgb="FFFF0000"/>
      <name val="Arial"/>
      <family val="2"/>
      <charset val="177"/>
      <scheme val="minor"/>
    </font>
    <font>
      <sz val="18"/>
      <color rgb="FFFF0000"/>
      <name val="Arial"/>
      <family val="2"/>
      <charset val="177"/>
      <scheme val="minor"/>
    </font>
    <font>
      <sz val="9"/>
      <color indexed="8"/>
      <name val="Arial"/>
      <family val="2"/>
    </font>
    <font>
      <b/>
      <sz val="9"/>
      <color indexed="51"/>
      <name val="Arial"/>
      <family val="2"/>
    </font>
    <font>
      <i/>
      <sz val="11"/>
      <color rgb="FF1F497D"/>
      <name val="Arial"/>
      <family val="2"/>
    </font>
    <font>
      <b/>
      <i/>
      <sz val="11"/>
      <color rgb="FF1F497D"/>
      <name val="Arial"/>
      <family val="2"/>
    </font>
    <font>
      <sz val="8"/>
      <color theme="0"/>
      <name val="Arial"/>
      <family val="2"/>
      <charset val="177"/>
    </font>
    <font>
      <b/>
      <sz val="12"/>
      <color theme="0"/>
      <name val="Arial"/>
      <family val="2"/>
      <charset val="177"/>
    </font>
    <font>
      <b/>
      <sz val="12"/>
      <color theme="0"/>
      <name val="Arial"/>
      <family val="2"/>
    </font>
    <font>
      <sz val="11"/>
      <color theme="0"/>
      <name val="Arial"/>
      <family val="2"/>
      <scheme val="minor"/>
    </font>
    <font>
      <b/>
      <sz val="16"/>
      <color theme="0"/>
      <name val="Arial"/>
      <family val="2"/>
      <charset val="177"/>
    </font>
    <font>
      <sz val="12"/>
      <color theme="0"/>
      <name val="Arial"/>
      <family val="2"/>
      <charset val="177"/>
    </font>
    <font>
      <sz val="20"/>
      <color theme="0"/>
      <name val="Arial"/>
      <family val="2"/>
      <charset val="177"/>
    </font>
    <font>
      <sz val="20"/>
      <color theme="0"/>
      <name val="Arial"/>
      <family val="2"/>
      <charset val="177"/>
      <scheme val="minor"/>
    </font>
    <font>
      <b/>
      <sz val="20"/>
      <color theme="0"/>
      <name val="Arial"/>
      <family val="2"/>
      <charset val="177"/>
    </font>
    <font>
      <sz val="12"/>
      <color theme="0"/>
      <name val="Arial"/>
      <family val="2"/>
    </font>
    <font>
      <b/>
      <sz val="16"/>
      <color theme="0"/>
      <name val="Arial"/>
      <family val="2"/>
    </font>
    <font>
      <b/>
      <sz val="20"/>
      <color theme="0"/>
      <name val="Arial"/>
      <family val="2"/>
    </font>
    <font>
      <sz val="16"/>
      <color theme="0"/>
      <name val="Arial"/>
      <family val="2"/>
      <scheme val="minor"/>
    </font>
    <font>
      <sz val="16"/>
      <color theme="0"/>
      <name val="Arial"/>
      <family val="2"/>
      <charset val="177"/>
      <scheme val="minor"/>
    </font>
    <font>
      <sz val="16"/>
      <color theme="0"/>
      <name val="Arial"/>
      <family val="2"/>
      <charset val="177"/>
    </font>
    <font>
      <b/>
      <sz val="18"/>
      <color theme="0"/>
      <name val="Arial"/>
      <family val="2"/>
      <charset val="177"/>
    </font>
    <font>
      <sz val="18"/>
      <color theme="0"/>
      <name val="Arial"/>
      <family val="2"/>
      <scheme val="minor"/>
    </font>
    <font>
      <sz val="18"/>
      <color theme="0"/>
      <name val="Arial"/>
      <family val="2"/>
    </font>
    <font>
      <b/>
      <sz val="18"/>
      <color theme="0"/>
      <name val="Arial"/>
      <family val="2"/>
    </font>
  </fonts>
  <fills count="42">
    <fill>
      <patternFill patternType="none"/>
    </fill>
    <fill>
      <patternFill patternType="gray125"/>
    </fill>
    <fill>
      <patternFill patternType="solid">
        <fgColor indexed="18"/>
        <bgColor indexed="24"/>
      </patternFill>
    </fill>
    <fill>
      <patternFill patternType="solid">
        <fgColor indexed="22"/>
        <bgColor indexed="24"/>
      </patternFill>
    </fill>
    <fill>
      <patternFill patternType="solid">
        <fgColor rgb="FFFFFF00"/>
        <bgColor indexed="64"/>
      </patternFill>
    </fill>
    <fill>
      <patternFill patternType="solid">
        <fgColor rgb="FFFFFF00"/>
        <bgColor indexed="24"/>
      </patternFill>
    </fill>
    <fill>
      <patternFill patternType="solid">
        <fgColor rgb="FFFF0000"/>
        <bgColor indexed="64"/>
      </patternFill>
    </fill>
    <fill>
      <patternFill patternType="solid">
        <fgColor theme="0" tint="-0.249977111117893"/>
        <bgColor indexed="24"/>
      </patternFill>
    </fill>
    <fill>
      <patternFill patternType="solid">
        <fgColor rgb="FFE1EDFA"/>
        <bgColor indexed="64"/>
      </patternFill>
    </fill>
    <fill>
      <patternFill patternType="solid">
        <fgColor rgb="FFF5F5DC"/>
        <bgColor indexed="64"/>
      </patternFill>
    </fill>
    <fill>
      <patternFill patternType="solid">
        <fgColor rgb="FF00008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50">
    <xf numFmtId="0" fontId="0" fillId="0" borderId="0"/>
    <xf numFmtId="0" fontId="3" fillId="0" borderId="0"/>
    <xf numFmtId="9" fontId="7" fillId="0" borderId="0" applyFont="0" applyFill="0" applyBorder="0" applyAlignment="0" applyProtection="0"/>
    <xf numFmtId="9" fontId="3" fillId="0" borderId="0" applyFont="0" applyFill="0" applyBorder="0" applyAlignment="0" applyProtection="0"/>
    <xf numFmtId="0" fontId="24" fillId="0" borderId="0"/>
    <xf numFmtId="0" fontId="25" fillId="0" borderId="0"/>
    <xf numFmtId="0" fontId="23" fillId="0" borderId="0"/>
    <xf numFmtId="0" fontId="23" fillId="0" borderId="0"/>
    <xf numFmtId="0" fontId="23" fillId="0" borderId="0"/>
    <xf numFmtId="0" fontId="72" fillId="0" borderId="0" applyNumberFormat="0" applyFill="0" applyBorder="0" applyAlignment="0" applyProtection="0"/>
    <xf numFmtId="0" fontId="73" fillId="0" borderId="17" applyNumberFormat="0" applyFill="0" applyAlignment="0" applyProtection="0"/>
    <xf numFmtId="0" fontId="74" fillId="0" borderId="18" applyNumberFormat="0" applyFill="0" applyAlignment="0" applyProtection="0"/>
    <xf numFmtId="0" fontId="75" fillId="0" borderId="19" applyNumberFormat="0" applyFill="0" applyAlignment="0" applyProtection="0"/>
    <xf numFmtId="0" fontId="75" fillId="0" borderId="0" applyNumberFormat="0" applyFill="0" applyBorder="0" applyAlignment="0" applyProtection="0"/>
    <xf numFmtId="0" fontId="76" fillId="11" borderId="0" applyNumberFormat="0" applyBorder="0" applyAlignment="0" applyProtection="0"/>
    <xf numFmtId="0" fontId="77" fillId="12" borderId="0" applyNumberFormat="0" applyBorder="0" applyAlignment="0" applyProtection="0"/>
    <xf numFmtId="0" fontId="78" fillId="13" borderId="0" applyNumberFormat="0" applyBorder="0" applyAlignment="0" applyProtection="0"/>
    <xf numFmtId="0" fontId="79" fillId="14" borderId="20" applyNumberFormat="0" applyAlignment="0" applyProtection="0"/>
    <xf numFmtId="0" fontId="80" fillId="15" borderId="21" applyNumberFormat="0" applyAlignment="0" applyProtection="0"/>
    <xf numFmtId="0" fontId="81" fillId="15" borderId="20" applyNumberFormat="0" applyAlignment="0" applyProtection="0"/>
    <xf numFmtId="0" fontId="82" fillId="0" borderId="22" applyNumberFormat="0" applyFill="0" applyAlignment="0" applyProtection="0"/>
    <xf numFmtId="0" fontId="83" fillId="16" borderId="23" applyNumberFormat="0" applyAlignment="0" applyProtection="0"/>
    <xf numFmtId="0" fontId="84" fillId="0" borderId="0" applyNumberFormat="0" applyFill="0" applyBorder="0" applyAlignment="0" applyProtection="0"/>
    <xf numFmtId="0" fontId="7" fillId="17" borderId="24" applyNumberFormat="0" applyFont="0" applyAlignment="0" applyProtection="0"/>
    <xf numFmtId="0" fontId="85" fillId="0" borderId="0" applyNumberFormat="0" applyFill="0" applyBorder="0" applyAlignment="0" applyProtection="0"/>
    <xf numFmtId="0" fontId="86" fillId="0" borderId="25" applyNumberFormat="0" applyFill="0" applyAlignment="0" applyProtection="0"/>
    <xf numFmtId="0" fontId="22"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22" fillId="41" borderId="0" applyNumberFormat="0" applyBorder="0" applyAlignment="0" applyProtection="0"/>
  </cellStyleXfs>
  <cellXfs count="429">
    <xf numFmtId="0" fontId="0" fillId="0" borderId="0" xfId="0"/>
    <xf numFmtId="0" fontId="4" fillId="0" borderId="0" xfId="0" applyFont="1"/>
    <xf numFmtId="0" fontId="0" fillId="0" borderId="0" xfId="0" applyFill="1"/>
    <xf numFmtId="0" fontId="3" fillId="0" borderId="0" xfId="0" applyFont="1"/>
    <xf numFmtId="0" fontId="2" fillId="2" borderId="9" xfId="1" applyFont="1" applyFill="1" applyBorder="1" applyAlignment="1">
      <alignment horizontal="center"/>
    </xf>
    <xf numFmtId="0" fontId="5" fillId="0" borderId="4" xfId="1" applyFont="1" applyBorder="1"/>
    <xf numFmtId="0" fontId="2" fillId="2" borderId="9" xfId="0" applyFont="1" applyFill="1" applyBorder="1" applyAlignment="1">
      <alignment horizontal="center"/>
    </xf>
    <xf numFmtId="0" fontId="5" fillId="0" borderId="4" xfId="0" applyFont="1" applyBorder="1"/>
    <xf numFmtId="9" fontId="6" fillId="0" borderId="0" xfId="0" applyNumberFormat="1" applyFont="1" applyBorder="1"/>
    <xf numFmtId="0" fontId="6" fillId="0" borderId="5" xfId="0" applyFont="1" applyBorder="1"/>
    <xf numFmtId="0" fontId="8" fillId="0" borderId="4" xfId="0" applyFont="1" applyBorder="1"/>
    <xf numFmtId="9" fontId="6" fillId="0" borderId="0" xfId="0" applyNumberFormat="1" applyFont="1" applyFill="1" applyBorder="1"/>
    <xf numFmtId="0" fontId="8" fillId="0" borderId="6" xfId="0" applyFont="1" applyBorder="1"/>
    <xf numFmtId="0" fontId="6" fillId="0" borderId="7" xfId="0" applyFont="1" applyBorder="1"/>
    <xf numFmtId="0" fontId="8" fillId="0" borderId="0" xfId="0" applyFont="1" applyBorder="1"/>
    <xf numFmtId="0" fontId="6" fillId="0" borderId="0" xfId="0" applyFont="1" applyBorder="1"/>
    <xf numFmtId="0" fontId="0" fillId="0" borderId="7" xfId="0" applyBorder="1"/>
    <xf numFmtId="0" fontId="0" fillId="0" borderId="0" xfId="0" applyBorder="1"/>
    <xf numFmtId="0" fontId="6" fillId="0" borderId="4" xfId="0" applyFont="1" applyBorder="1"/>
    <xf numFmtId="0" fontId="6" fillId="0" borderId="8" xfId="0" applyFont="1" applyBorder="1"/>
    <xf numFmtId="0" fontId="8" fillId="0" borderId="6" xfId="0" applyFont="1" applyBorder="1" applyAlignment="1">
      <alignment horizontal="right"/>
    </xf>
    <xf numFmtId="9" fontId="6" fillId="0" borderId="8" xfId="0" applyNumberFormat="1" applyFont="1" applyBorder="1"/>
    <xf numFmtId="0" fontId="0" fillId="0" borderId="6" xfId="0" applyBorder="1"/>
    <xf numFmtId="0" fontId="9" fillId="0" borderId="0" xfId="0" applyFont="1"/>
    <xf numFmtId="0" fontId="10" fillId="0" borderId="0" xfId="0" applyFont="1" applyFill="1" applyBorder="1"/>
    <xf numFmtId="0" fontId="10" fillId="0" borderId="0" xfId="0" applyFont="1" applyFill="1" applyBorder="1" applyAlignment="1"/>
    <xf numFmtId="0" fontId="8" fillId="0" borderId="4" xfId="0" applyFont="1" applyBorder="1" applyAlignment="1">
      <alignment wrapText="1"/>
    </xf>
    <xf numFmtId="0" fontId="13" fillId="2" borderId="2" xfId="0" applyFont="1" applyFill="1" applyBorder="1" applyAlignment="1">
      <alignment horizontal="center"/>
    </xf>
    <xf numFmtId="0" fontId="13" fillId="2" borderId="3" xfId="0" applyFont="1" applyFill="1" applyBorder="1" applyAlignment="1">
      <alignment horizontal="center"/>
    </xf>
    <xf numFmtId="0" fontId="14" fillId="3" borderId="4" xfId="0" applyFont="1" applyFill="1" applyBorder="1" applyAlignment="1"/>
    <xf numFmtId="164" fontId="14" fillId="3" borderId="0" xfId="2" applyNumberFormat="1" applyFont="1" applyFill="1" applyBorder="1" applyAlignment="1">
      <alignment horizontal="center"/>
    </xf>
    <xf numFmtId="164" fontId="14" fillId="3" borderId="0" xfId="0" applyNumberFormat="1" applyFont="1" applyFill="1" applyBorder="1" applyAlignment="1">
      <alignment horizontal="center"/>
    </xf>
    <xf numFmtId="164" fontId="14" fillId="3" borderId="0" xfId="3" applyNumberFormat="1" applyFont="1" applyFill="1" applyBorder="1" applyAlignment="1">
      <alignment horizontal="center"/>
    </xf>
    <xf numFmtId="0" fontId="15" fillId="3" borderId="5" xfId="0" applyFont="1" applyFill="1" applyBorder="1" applyAlignment="1"/>
    <xf numFmtId="164" fontId="14" fillId="3" borderId="0" xfId="3" quotePrefix="1" applyNumberFormat="1" applyFont="1" applyFill="1" applyBorder="1" applyAlignment="1">
      <alignment horizontal="center"/>
    </xf>
    <xf numFmtId="10" fontId="16" fillId="2" borderId="0" xfId="3" applyNumberFormat="1" applyFont="1" applyFill="1" applyBorder="1" applyAlignment="1">
      <alignment horizontal="center"/>
    </xf>
    <xf numFmtId="0" fontId="15" fillId="3" borderId="0" xfId="0" applyFont="1" applyFill="1" applyBorder="1" applyAlignment="1"/>
    <xf numFmtId="0" fontId="14" fillId="3" borderId="6" xfId="0" applyFont="1" applyFill="1" applyBorder="1" applyAlignment="1"/>
    <xf numFmtId="164" fontId="14" fillId="3" borderId="8" xfId="2" applyNumberFormat="1" applyFont="1" applyFill="1" applyBorder="1" applyAlignment="1">
      <alignment horizontal="center"/>
    </xf>
    <xf numFmtId="164" fontId="14" fillId="3" borderId="8" xfId="3" applyNumberFormat="1" applyFont="1" applyFill="1" applyBorder="1" applyAlignment="1">
      <alignment horizontal="center"/>
    </xf>
    <xf numFmtId="0" fontId="15" fillId="3" borderId="7" xfId="0" applyFont="1" applyFill="1" applyBorder="1" applyAlignment="1"/>
    <xf numFmtId="0" fontId="8" fillId="0" borderId="4" xfId="1" applyFont="1" applyBorder="1" applyAlignment="1">
      <alignment wrapText="1"/>
    </xf>
    <xf numFmtId="0" fontId="5" fillId="0" borderId="4" xfId="0" applyFont="1" applyFill="1" applyBorder="1"/>
    <xf numFmtId="0" fontId="8" fillId="0" borderId="4" xfId="0" applyFont="1" applyFill="1" applyBorder="1"/>
    <xf numFmtId="0" fontId="8" fillId="0" borderId="6" xfId="0" applyFont="1" applyFill="1" applyBorder="1"/>
    <xf numFmtId="0" fontId="6" fillId="0" borderId="7" xfId="0" applyFont="1" applyFill="1" applyBorder="1"/>
    <xf numFmtId="0" fontId="8" fillId="0" borderId="4" xfId="0" applyFont="1" applyFill="1" applyBorder="1" applyAlignment="1">
      <alignment wrapText="1"/>
    </xf>
    <xf numFmtId="0" fontId="0" fillId="0" borderId="0" xfId="0"/>
    <xf numFmtId="0" fontId="3" fillId="0" borderId="0" xfId="0" applyFont="1"/>
    <xf numFmtId="0" fontId="15" fillId="3" borderId="5" xfId="0" applyFont="1" applyFill="1" applyBorder="1" applyAlignment="1">
      <alignment wrapText="1"/>
    </xf>
    <xf numFmtId="0" fontId="13" fillId="2" borderId="2" xfId="0" applyFont="1" applyFill="1" applyBorder="1" applyAlignment="1">
      <alignment horizontal="center"/>
    </xf>
    <xf numFmtId="0" fontId="0" fillId="6" borderId="0" xfId="0" applyFill="1"/>
    <xf numFmtId="0" fontId="4" fillId="6" borderId="0" xfId="0" applyFont="1" applyFill="1"/>
    <xf numFmtId="0" fontId="3" fillId="6" borderId="0" xfId="0" applyFont="1" applyFill="1"/>
    <xf numFmtId="0" fontId="13" fillId="2" borderId="2" xfId="0" applyFont="1" applyFill="1" applyBorder="1" applyAlignment="1">
      <alignment horizontal="center"/>
    </xf>
    <xf numFmtId="0" fontId="17" fillId="0" borderId="0" xfId="0" applyFont="1" applyFill="1" applyBorder="1"/>
    <xf numFmtId="0" fontId="17" fillId="0" borderId="0" xfId="0" applyFont="1" applyFill="1" applyBorder="1" applyAlignment="1"/>
    <xf numFmtId="0" fontId="8" fillId="0" borderId="4" xfId="0" applyFont="1" applyBorder="1" applyAlignment="1">
      <alignment horizontal="right" wrapText="1"/>
    </xf>
    <xf numFmtId="0" fontId="18" fillId="0" borderId="0" xfId="0" applyFont="1"/>
    <xf numFmtId="0" fontId="19" fillId="0" borderId="0" xfId="0" applyFont="1"/>
    <xf numFmtId="0" fontId="20" fillId="0" borderId="0" xfId="0" applyFont="1"/>
    <xf numFmtId="0" fontId="22" fillId="0" borderId="0" xfId="0" applyFont="1"/>
    <xf numFmtId="164" fontId="16" fillId="2" borderId="0" xfId="2" applyNumberFormat="1" applyFont="1" applyFill="1" applyBorder="1" applyAlignment="1">
      <alignment horizontal="center"/>
    </xf>
    <xf numFmtId="0" fontId="16" fillId="2" borderId="4" xfId="0" applyFont="1" applyFill="1" applyBorder="1" applyAlignment="1">
      <alignment horizontal="right"/>
    </xf>
    <xf numFmtId="9" fontId="0" fillId="0" borderId="0" xfId="0" applyNumberFormat="1"/>
    <xf numFmtId="0" fontId="0" fillId="0" borderId="0" xfId="0"/>
    <xf numFmtId="0" fontId="8" fillId="0" borderId="4" xfId="1" applyFont="1" applyBorder="1"/>
    <xf numFmtId="0" fontId="6" fillId="0" borderId="7" xfId="1" applyFont="1" applyBorder="1"/>
    <xf numFmtId="0" fontId="6" fillId="0" borderId="5" xfId="0" applyFont="1" applyFill="1" applyBorder="1"/>
    <xf numFmtId="0" fontId="0" fillId="6" borderId="0" xfId="0" applyFill="1"/>
    <xf numFmtId="0" fontId="6" fillId="0" borderId="5" xfId="1" applyFont="1" applyFill="1" applyBorder="1"/>
    <xf numFmtId="0" fontId="26" fillId="0" borderId="0" xfId="0" applyFont="1"/>
    <xf numFmtId="0" fontId="26" fillId="6" borderId="0" xfId="0" applyFont="1" applyFill="1"/>
    <xf numFmtId="0" fontId="27" fillId="0" borderId="0" xfId="0" applyFont="1"/>
    <xf numFmtId="0" fontId="27" fillId="6" borderId="0" xfId="0" applyFont="1" applyFill="1"/>
    <xf numFmtId="0" fontId="27" fillId="0" borderId="0" xfId="0" applyFont="1" applyFill="1"/>
    <xf numFmtId="0" fontId="30" fillId="0" borderId="5" xfId="1" applyFont="1" applyBorder="1" applyAlignment="1">
      <alignment horizontal="center"/>
    </xf>
    <xf numFmtId="0" fontId="30" fillId="0" borderId="5" xfId="1" applyFont="1" applyFill="1" applyBorder="1" applyAlignment="1">
      <alignment horizontal="center"/>
    </xf>
    <xf numFmtId="0" fontId="30" fillId="0" borderId="5" xfId="0" applyFont="1" applyFill="1" applyBorder="1" applyAlignment="1">
      <alignment horizontal="center"/>
    </xf>
    <xf numFmtId="0" fontId="30" fillId="0" borderId="7" xfId="1" applyFont="1" applyBorder="1" applyAlignment="1">
      <alignment horizontal="center"/>
    </xf>
    <xf numFmtId="0" fontId="32" fillId="0" borderId="0" xfId="0" applyFont="1"/>
    <xf numFmtId="0" fontId="30" fillId="0" borderId="7" xfId="0" applyFont="1" applyBorder="1" applyAlignment="1">
      <alignment horizontal="center"/>
    </xf>
    <xf numFmtId="0" fontId="32" fillId="0" borderId="0" xfId="0" applyFont="1" applyAlignment="1">
      <alignment horizontal="center"/>
    </xf>
    <xf numFmtId="0" fontId="30" fillId="0" borderId="7" xfId="0" applyFont="1" applyFill="1" applyBorder="1" applyAlignment="1">
      <alignment horizontal="center"/>
    </xf>
    <xf numFmtId="9" fontId="30" fillId="0" borderId="0" xfId="1" applyNumberFormat="1" applyFont="1" applyFill="1" applyBorder="1" applyAlignment="1">
      <alignment horizontal="center"/>
    </xf>
    <xf numFmtId="164" fontId="14" fillId="3" borderId="5" xfId="3" applyNumberFormat="1" applyFont="1" applyFill="1" applyBorder="1" applyAlignment="1">
      <alignment horizontal="center"/>
    </xf>
    <xf numFmtId="0" fontId="15" fillId="3" borderId="7" xfId="0" applyFont="1" applyFill="1" applyBorder="1" applyAlignment="1">
      <alignment wrapText="1"/>
    </xf>
    <xf numFmtId="0" fontId="34" fillId="6" borderId="0" xfId="0" applyFont="1" applyFill="1"/>
    <xf numFmtId="0" fontId="34" fillId="0" borderId="0" xfId="0" applyFont="1"/>
    <xf numFmtId="0" fontId="37" fillId="0" borderId="5" xfId="0" applyFont="1" applyBorder="1"/>
    <xf numFmtId="0" fontId="37" fillId="0" borderId="5" xfId="0" applyFont="1" applyFill="1" applyBorder="1"/>
    <xf numFmtId="0" fontId="37" fillId="0" borderId="7" xfId="0" applyFont="1" applyBorder="1"/>
    <xf numFmtId="0" fontId="34" fillId="0" borderId="0" xfId="0" applyFont="1" applyFill="1"/>
    <xf numFmtId="0" fontId="37" fillId="0" borderId="5" xfId="1" applyFont="1" applyBorder="1"/>
    <xf numFmtId="0" fontId="37" fillId="0" borderId="7" xfId="1" applyFont="1" applyBorder="1"/>
    <xf numFmtId="0" fontId="34" fillId="0" borderId="7" xfId="0" applyFont="1" applyBorder="1"/>
    <xf numFmtId="0" fontId="34" fillId="0" borderId="0" xfId="0" applyFont="1" applyBorder="1"/>
    <xf numFmtId="0" fontId="42" fillId="0" borderId="0" xfId="0" applyFont="1"/>
    <xf numFmtId="164" fontId="46" fillId="3" borderId="0" xfId="3" applyNumberFormat="1" applyFont="1" applyFill="1" applyBorder="1" applyAlignment="1">
      <alignment horizontal="center"/>
    </xf>
    <xf numFmtId="0" fontId="46" fillId="3" borderId="0" xfId="0" applyFont="1" applyFill="1" applyBorder="1" applyAlignment="1">
      <alignment horizontal="center"/>
    </xf>
    <xf numFmtId="0" fontId="47" fillId="3" borderId="5" xfId="0" applyFont="1" applyFill="1" applyBorder="1" applyAlignment="1"/>
    <xf numFmtId="164" fontId="46" fillId="3" borderId="0" xfId="3" quotePrefix="1" applyNumberFormat="1" applyFont="1" applyFill="1" applyBorder="1" applyAlignment="1">
      <alignment horizontal="center"/>
    </xf>
    <xf numFmtId="0" fontId="47" fillId="3" borderId="5" xfId="0" applyFont="1" applyFill="1" applyBorder="1" applyAlignment="1">
      <alignment wrapText="1"/>
    </xf>
    <xf numFmtId="10" fontId="48" fillId="2" borderId="0" xfId="3" applyNumberFormat="1" applyFont="1" applyFill="1" applyBorder="1" applyAlignment="1">
      <alignment horizontal="center"/>
    </xf>
    <xf numFmtId="0" fontId="47" fillId="3" borderId="0" xfId="0" applyFont="1" applyFill="1" applyBorder="1" applyAlignment="1"/>
    <xf numFmtId="164" fontId="46" fillId="3" borderId="8" xfId="3" applyNumberFormat="1" applyFont="1" applyFill="1" applyBorder="1" applyAlignment="1">
      <alignment horizontal="center"/>
    </xf>
    <xf numFmtId="0" fontId="47" fillId="3" borderId="7" xfId="0" applyFont="1" applyFill="1" applyBorder="1" applyAlignment="1"/>
    <xf numFmtId="0" fontId="49" fillId="0" borderId="0" xfId="0" applyFont="1"/>
    <xf numFmtId="0" fontId="50" fillId="0" borderId="0" xfId="0" applyFont="1" applyFill="1" applyBorder="1"/>
    <xf numFmtId="0" fontId="50" fillId="0" borderId="0" xfId="0" applyFont="1" applyFill="1" applyBorder="1" applyAlignment="1"/>
    <xf numFmtId="0" fontId="49" fillId="0" borderId="5" xfId="1" applyFont="1" applyFill="1" applyBorder="1"/>
    <xf numFmtId="0" fontId="52" fillId="0" borderId="0" xfId="0" applyFont="1"/>
    <xf numFmtId="0" fontId="52" fillId="6" borderId="0" xfId="0" applyFont="1" applyFill="1"/>
    <xf numFmtId="0" fontId="54" fillId="0" borderId="0" xfId="1" applyFont="1" applyFill="1"/>
    <xf numFmtId="0" fontId="56" fillId="2" borderId="9" xfId="0" applyFont="1" applyFill="1" applyBorder="1" applyAlignment="1">
      <alignment horizontal="center"/>
    </xf>
    <xf numFmtId="0" fontId="55" fillId="0" borderId="5" xfId="0" applyFont="1" applyBorder="1"/>
    <xf numFmtId="9" fontId="55" fillId="0" borderId="0" xfId="0" applyNumberFormat="1" applyFont="1" applyFill="1" applyBorder="1"/>
    <xf numFmtId="0" fontId="57" fillId="0" borderId="4" xfId="0" applyFont="1" applyBorder="1" applyAlignment="1">
      <alignment wrapText="1"/>
    </xf>
    <xf numFmtId="0" fontId="57" fillId="0" borderId="4" xfId="0" applyFont="1" applyBorder="1"/>
    <xf numFmtId="0" fontId="57" fillId="0" borderId="6" xfId="0" applyFont="1" applyBorder="1"/>
    <xf numFmtId="0" fontId="55" fillId="0" borderId="7" xfId="0" applyFont="1" applyBorder="1"/>
    <xf numFmtId="0" fontId="57" fillId="0" borderId="0" xfId="0" applyFont="1" applyBorder="1"/>
    <xf numFmtId="0" fontId="55" fillId="0" borderId="0" xfId="0" applyFont="1" applyBorder="1"/>
    <xf numFmtId="0" fontId="55" fillId="0" borderId="4" xfId="0" applyFont="1" applyBorder="1"/>
    <xf numFmtId="9" fontId="55" fillId="0" borderId="0" xfId="0" applyNumberFormat="1" applyFont="1" applyBorder="1"/>
    <xf numFmtId="0" fontId="34" fillId="0" borderId="6" xfId="0" applyFont="1" applyBorder="1"/>
    <xf numFmtId="0" fontId="49" fillId="0" borderId="7" xfId="1" applyFont="1" applyFill="1" applyBorder="1"/>
    <xf numFmtId="0" fontId="58" fillId="0" borderId="0" xfId="0" applyFont="1"/>
    <xf numFmtId="0" fontId="58" fillId="6" borderId="0" xfId="0" applyFont="1" applyFill="1"/>
    <xf numFmtId="0" fontId="59" fillId="0" borderId="0" xfId="0" applyFont="1"/>
    <xf numFmtId="0" fontId="60" fillId="0" borderId="0" xfId="0" applyFont="1"/>
    <xf numFmtId="0" fontId="61" fillId="2" borderId="1" xfId="0" applyFont="1" applyFill="1" applyBorder="1" applyAlignment="1">
      <alignment horizontal="center"/>
    </xf>
    <xf numFmtId="0" fontId="61" fillId="2" borderId="2" xfId="0" applyFont="1" applyFill="1" applyBorder="1" applyAlignment="1">
      <alignment horizontal="center"/>
    </xf>
    <xf numFmtId="0" fontId="61" fillId="2" borderId="2" xfId="0" applyFont="1" applyFill="1" applyBorder="1" applyAlignment="1"/>
    <xf numFmtId="0" fontId="61" fillId="2" borderId="3" xfId="0" applyFont="1" applyFill="1" applyBorder="1" applyAlignment="1">
      <alignment horizontal="center"/>
    </xf>
    <xf numFmtId="0" fontId="62" fillId="0" borderId="0" xfId="0" applyFont="1"/>
    <xf numFmtId="0" fontId="63" fillId="3" borderId="4" xfId="0" applyFont="1" applyFill="1" applyBorder="1" applyAlignment="1"/>
    <xf numFmtId="164" fontId="63" fillId="3" borderId="0" xfId="2" applyNumberFormat="1" applyFont="1" applyFill="1" applyBorder="1" applyAlignment="1">
      <alignment horizontal="center"/>
    </xf>
    <xf numFmtId="164" fontId="63" fillId="3" borderId="0" xfId="3" applyNumberFormat="1" applyFont="1" applyFill="1" applyBorder="1" applyAlignment="1">
      <alignment horizontal="center"/>
    </xf>
    <xf numFmtId="0" fontId="64" fillId="3" borderId="5" xfId="0" applyFont="1" applyFill="1" applyBorder="1" applyAlignment="1">
      <alignment wrapText="1"/>
    </xf>
    <xf numFmtId="164" fontId="63" fillId="3" borderId="0" xfId="3" quotePrefix="1" applyNumberFormat="1" applyFont="1" applyFill="1" applyBorder="1" applyAlignment="1">
      <alignment horizontal="center"/>
    </xf>
    <xf numFmtId="0" fontId="64" fillId="3" borderId="5" xfId="0" applyFont="1" applyFill="1" applyBorder="1" applyAlignment="1">
      <alignment horizontal="right"/>
    </xf>
    <xf numFmtId="0" fontId="64" fillId="3" borderId="5" xfId="0" applyFont="1" applyFill="1" applyBorder="1" applyAlignment="1"/>
    <xf numFmtId="0" fontId="65" fillId="2" borderId="4" xfId="0" applyFont="1" applyFill="1" applyBorder="1" applyAlignment="1">
      <alignment horizontal="right"/>
    </xf>
    <xf numFmtId="164" fontId="65" fillId="2" borderId="0" xfId="2" applyNumberFormat="1" applyFont="1" applyFill="1" applyBorder="1" applyAlignment="1">
      <alignment horizontal="center"/>
    </xf>
    <xf numFmtId="0" fontId="64" fillId="3" borderId="0" xfId="0" applyFont="1" applyFill="1" applyBorder="1" applyAlignment="1"/>
    <xf numFmtId="0" fontId="63" fillId="3" borderId="6" xfId="0" applyFont="1" applyFill="1" applyBorder="1" applyAlignment="1"/>
    <xf numFmtId="164" fontId="63" fillId="3" borderId="8" xfId="3" applyNumberFormat="1" applyFont="1" applyFill="1" applyBorder="1" applyAlignment="1">
      <alignment horizontal="center"/>
    </xf>
    <xf numFmtId="0" fontId="64" fillId="3" borderId="7" xfId="0" applyFont="1" applyFill="1" applyBorder="1" applyAlignment="1"/>
    <xf numFmtId="0" fontId="59" fillId="6" borderId="0" xfId="0" applyFont="1" applyFill="1"/>
    <xf numFmtId="0" fontId="64" fillId="3" borderId="5" xfId="0" applyFont="1" applyFill="1" applyBorder="1" applyAlignment="1">
      <alignment horizontal="right" wrapText="1"/>
    </xf>
    <xf numFmtId="0" fontId="58" fillId="0" borderId="0" xfId="0" applyFont="1" applyFill="1"/>
    <xf numFmtId="164" fontId="64" fillId="0" borderId="0" xfId="0" applyNumberFormat="1" applyFont="1" applyFill="1" applyBorder="1" applyAlignment="1">
      <alignment horizontal="center"/>
    </xf>
    <xf numFmtId="164" fontId="63" fillId="0" borderId="0" xfId="3" applyNumberFormat="1" applyFont="1" applyFill="1" applyBorder="1" applyAlignment="1">
      <alignment horizontal="center"/>
    </xf>
    <xf numFmtId="0" fontId="64" fillId="0" borderId="0" xfId="0" applyFont="1" applyFill="1" applyBorder="1" applyAlignment="1"/>
    <xf numFmtId="0" fontId="59" fillId="0" borderId="0" xfId="0" applyFont="1" applyFill="1"/>
    <xf numFmtId="164" fontId="63" fillId="5" borderId="0" xfId="2" applyNumberFormat="1" applyFont="1" applyFill="1" applyBorder="1" applyAlignment="1">
      <alignment horizontal="center"/>
    </xf>
    <xf numFmtId="0" fontId="66" fillId="0" borderId="0" xfId="0" applyFont="1" applyAlignment="1">
      <alignment horizontal="right" readingOrder="2"/>
    </xf>
    <xf numFmtId="0" fontId="32" fillId="0" borderId="0" xfId="0" applyFont="1" applyBorder="1"/>
    <xf numFmtId="0" fontId="3" fillId="0" borderId="0" xfId="0" applyFont="1" applyFill="1"/>
    <xf numFmtId="0" fontId="1" fillId="0" borderId="0" xfId="0" applyFont="1" applyFill="1"/>
    <xf numFmtId="0" fontId="60" fillId="0" borderId="0" xfId="0" applyFont="1" applyFill="1"/>
    <xf numFmtId="0" fontId="0" fillId="0" borderId="5" xfId="0" applyFill="1" applyBorder="1"/>
    <xf numFmtId="0" fontId="1" fillId="0" borderId="0" xfId="1" applyFont="1" applyFill="1"/>
    <xf numFmtId="0" fontId="54" fillId="0" borderId="0" xfId="0" applyFont="1" applyFill="1"/>
    <xf numFmtId="0" fontId="28" fillId="0" borderId="0" xfId="0" applyFont="1" applyFill="1"/>
    <xf numFmtId="0" fontId="35" fillId="0" borderId="0" xfId="0" applyFont="1" applyFill="1"/>
    <xf numFmtId="0" fontId="67" fillId="0" borderId="0" xfId="0" applyFont="1" applyFill="1"/>
    <xf numFmtId="0" fontId="44" fillId="0" borderId="0" xfId="0" applyFont="1" applyFill="1"/>
    <xf numFmtId="164" fontId="34" fillId="0" borderId="0" xfId="0" applyNumberFormat="1" applyFont="1"/>
    <xf numFmtId="164" fontId="46" fillId="0" borderId="0" xfId="3" applyNumberFormat="1" applyFont="1" applyFill="1" applyBorder="1" applyAlignment="1">
      <alignment horizontal="center"/>
    </xf>
    <xf numFmtId="0" fontId="8" fillId="0" borderId="0" xfId="0" applyFont="1" applyFill="1" applyBorder="1"/>
    <xf numFmtId="0" fontId="6" fillId="0" borderId="0" xfId="0" applyFont="1" applyFill="1" applyBorder="1"/>
    <xf numFmtId="0" fontId="11" fillId="0" borderId="0" xfId="0" applyFont="1" applyAlignment="1">
      <alignment horizontal="justify" vertical="center" readingOrder="2"/>
    </xf>
    <xf numFmtId="164" fontId="58" fillId="0" borderId="0" xfId="0" applyNumberFormat="1" applyFont="1"/>
    <xf numFmtId="0" fontId="15" fillId="7" borderId="5" xfId="0" applyFont="1" applyFill="1" applyBorder="1" applyAlignment="1"/>
    <xf numFmtId="0" fontId="64" fillId="7" borderId="5" xfId="0" applyFont="1" applyFill="1" applyBorder="1" applyAlignment="1">
      <alignment horizontal="right"/>
    </xf>
    <xf numFmtId="0" fontId="15" fillId="7" borderId="5" xfId="0" applyFont="1" applyFill="1" applyBorder="1" applyAlignment="1">
      <alignment horizontal="right" wrapText="1"/>
    </xf>
    <xf numFmtId="0" fontId="64" fillId="7" borderId="5" xfId="0" applyFont="1" applyFill="1" applyBorder="1" applyAlignment="1">
      <alignment wrapText="1"/>
    </xf>
    <xf numFmtId="0" fontId="64" fillId="7" borderId="5" xfId="0" applyFont="1" applyFill="1" applyBorder="1" applyAlignment="1"/>
    <xf numFmtId="9" fontId="37" fillId="0" borderId="4" xfId="0" applyNumberFormat="1" applyFont="1" applyFill="1" applyBorder="1"/>
    <xf numFmtId="0" fontId="47" fillId="3" borderId="13" xfId="0" applyFont="1" applyFill="1" applyBorder="1" applyAlignment="1"/>
    <xf numFmtId="0" fontId="47" fillId="3" borderId="14" xfId="0" applyFont="1" applyFill="1" applyBorder="1" applyAlignment="1"/>
    <xf numFmtId="0" fontId="47" fillId="3" borderId="13" xfId="0" applyFont="1" applyFill="1" applyBorder="1" applyAlignment="1">
      <alignment wrapText="1"/>
    </xf>
    <xf numFmtId="0" fontId="42" fillId="0" borderId="0" xfId="0" applyFont="1" applyAlignment="1">
      <alignment vertical="center"/>
    </xf>
    <xf numFmtId="0" fontId="34" fillId="0" borderId="0" xfId="0" applyFont="1" applyAlignment="1">
      <alignment vertical="center"/>
    </xf>
    <xf numFmtId="0" fontId="45" fillId="2" borderId="15"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2" fillId="0" borderId="0" xfId="0" applyFont="1" applyAlignment="1">
      <alignment horizontal="center" vertical="center"/>
    </xf>
    <xf numFmtId="0" fontId="34" fillId="0" borderId="0" xfId="0" applyFont="1" applyAlignment="1">
      <alignment horizontal="center" vertical="center"/>
    </xf>
    <xf numFmtId="164" fontId="46" fillId="3" borderId="5" xfId="3" applyNumberFormat="1" applyFont="1" applyFill="1" applyBorder="1" applyAlignment="1">
      <alignment horizontal="center"/>
    </xf>
    <xf numFmtId="164" fontId="46" fillId="3" borderId="7" xfId="3" applyNumberFormat="1" applyFont="1" applyFill="1" applyBorder="1" applyAlignment="1">
      <alignment horizontal="center"/>
    </xf>
    <xf numFmtId="164" fontId="46" fillId="3" borderId="8" xfId="3" quotePrefix="1" applyNumberFormat="1" applyFont="1" applyFill="1" applyBorder="1" applyAlignment="1">
      <alignment horizontal="center"/>
    </xf>
    <xf numFmtId="9" fontId="37" fillId="0" borderId="6" xfId="0" applyNumberFormat="1" applyFont="1" applyFill="1" applyBorder="1"/>
    <xf numFmtId="0" fontId="36" fillId="2" borderId="12" xfId="0" applyFont="1" applyFill="1" applyBorder="1" applyAlignment="1">
      <alignment horizontal="center"/>
    </xf>
    <xf numFmtId="0" fontId="38" fillId="0" borderId="13" xfId="0" applyFont="1" applyBorder="1"/>
    <xf numFmtId="0" fontId="39" fillId="0" borderId="13" xfId="0" applyFont="1" applyBorder="1" applyAlignment="1">
      <alignment wrapText="1"/>
    </xf>
    <xf numFmtId="0" fontId="39" fillId="0" borderId="14" xfId="0" applyFont="1" applyBorder="1" applyAlignment="1">
      <alignment wrapText="1"/>
    </xf>
    <xf numFmtId="0" fontId="37" fillId="0" borderId="13" xfId="0" applyFont="1" applyBorder="1"/>
    <xf numFmtId="0" fontId="13" fillId="2" borderId="15" xfId="0" applyFont="1" applyFill="1" applyBorder="1" applyAlignment="1">
      <alignment horizontal="center"/>
    </xf>
    <xf numFmtId="0" fontId="15" fillId="3" borderId="13" xfId="0" applyFont="1" applyFill="1" applyBorder="1" applyAlignment="1">
      <alignment wrapText="1"/>
    </xf>
    <xf numFmtId="164" fontId="14" fillId="3" borderId="13" xfId="3" applyNumberFormat="1" applyFont="1" applyFill="1" applyBorder="1" applyAlignment="1">
      <alignment horizontal="center"/>
    </xf>
    <xf numFmtId="0" fontId="15" fillId="3" borderId="14" xfId="0" applyFont="1" applyFill="1" applyBorder="1" applyAlignment="1">
      <alignment wrapText="1"/>
    </xf>
    <xf numFmtId="0" fontId="22" fillId="0" borderId="9" xfId="0" applyFont="1" applyBorder="1"/>
    <xf numFmtId="0" fontId="0" fillId="0" borderId="10" xfId="0" applyBorder="1"/>
    <xf numFmtId="0" fontId="22" fillId="0" borderId="4" xfId="0" applyFont="1" applyBorder="1"/>
    <xf numFmtId="0" fontId="22" fillId="0" borderId="6" xfId="0" applyFont="1" applyBorder="1"/>
    <xf numFmtId="164" fontId="14" fillId="3" borderId="7" xfId="3" applyNumberFormat="1" applyFont="1" applyFill="1" applyBorder="1" applyAlignment="1">
      <alignment horizontal="center"/>
    </xf>
    <xf numFmtId="0" fontId="21" fillId="2" borderId="12" xfId="0" applyFont="1" applyFill="1" applyBorder="1" applyAlignment="1">
      <alignment horizontal="center"/>
    </xf>
    <xf numFmtId="0" fontId="29" fillId="0" borderId="13" xfId="0" applyFont="1" applyBorder="1"/>
    <xf numFmtId="9" fontId="30" fillId="0" borderId="4" xfId="1" applyNumberFormat="1" applyFont="1" applyFill="1" applyBorder="1" applyAlignment="1">
      <alignment horizontal="center"/>
    </xf>
    <xf numFmtId="9" fontId="30" fillId="0" borderId="4" xfId="0" applyNumberFormat="1" applyFont="1" applyFill="1" applyBorder="1" applyAlignment="1">
      <alignment horizontal="center"/>
    </xf>
    <xf numFmtId="9" fontId="30" fillId="0" borderId="6" xfId="1" applyNumberFormat="1" applyFont="1" applyFill="1" applyBorder="1" applyAlignment="1">
      <alignment horizontal="center"/>
    </xf>
    <xf numFmtId="0" fontId="30" fillId="0" borderId="13" xfId="0" applyFont="1" applyBorder="1" applyAlignment="1">
      <alignment wrapText="1"/>
    </xf>
    <xf numFmtId="0" fontId="30" fillId="0" borderId="13" xfId="0" applyFont="1" applyBorder="1"/>
    <xf numFmtId="0" fontId="30" fillId="0" borderId="14" xfId="0" applyFont="1" applyBorder="1"/>
    <xf numFmtId="9" fontId="30" fillId="0" borderId="6" xfId="0" applyNumberFormat="1" applyFont="1" applyFill="1" applyBorder="1" applyAlignment="1">
      <alignment horizontal="center"/>
    </xf>
    <xf numFmtId="0" fontId="31" fillId="0" borderId="13" xfId="0" applyFont="1" applyBorder="1"/>
    <xf numFmtId="9" fontId="6" fillId="0" borderId="4" xfId="0" applyNumberFormat="1" applyFont="1" applyFill="1" applyBorder="1"/>
    <xf numFmtId="9" fontId="6" fillId="0" borderId="4" xfId="0" applyNumberFormat="1" applyFont="1" applyBorder="1"/>
    <xf numFmtId="9" fontId="6" fillId="0" borderId="6" xfId="0" applyNumberFormat="1" applyFont="1" applyBorder="1"/>
    <xf numFmtId="9" fontId="6" fillId="0" borderId="6" xfId="0" applyNumberFormat="1" applyFont="1" applyFill="1" applyBorder="1"/>
    <xf numFmtId="9" fontId="55" fillId="0" borderId="4" xfId="0" applyNumberFormat="1" applyFont="1" applyFill="1" applyBorder="1"/>
    <xf numFmtId="9" fontId="55" fillId="0" borderId="4" xfId="0" applyNumberFormat="1" applyFont="1" applyBorder="1"/>
    <xf numFmtId="9" fontId="55" fillId="0" borderId="6" xfId="0" applyNumberFormat="1" applyFont="1" applyBorder="1"/>
    <xf numFmtId="0" fontId="2" fillId="2" borderId="15" xfId="0" applyFont="1" applyFill="1" applyBorder="1" applyAlignment="1">
      <alignment horizontal="center"/>
    </xf>
    <xf numFmtId="0" fontId="6" fillId="0" borderId="13" xfId="0" applyFont="1" applyBorder="1"/>
    <xf numFmtId="0" fontId="6" fillId="0" borderId="13" xfId="0" applyFont="1" applyBorder="1" applyAlignment="1">
      <alignment wrapText="1"/>
    </xf>
    <xf numFmtId="0" fontId="6" fillId="0" borderId="14" xfId="0" applyFont="1" applyBorder="1"/>
    <xf numFmtId="0" fontId="6" fillId="0" borderId="14" xfId="0" applyFont="1" applyBorder="1" applyAlignment="1">
      <alignment wrapText="1"/>
    </xf>
    <xf numFmtId="0" fontId="2" fillId="2" borderId="12" xfId="0" applyFont="1" applyFill="1" applyBorder="1" applyAlignment="1">
      <alignment horizontal="center"/>
    </xf>
    <xf numFmtId="0" fontId="8" fillId="0" borderId="13" xfId="0" applyFont="1" applyBorder="1" applyAlignment="1">
      <alignment horizontal="right" wrapText="1"/>
    </xf>
    <xf numFmtId="0" fontId="8" fillId="0" borderId="14" xfId="0" applyFont="1" applyBorder="1" applyAlignment="1">
      <alignment horizontal="right"/>
    </xf>
    <xf numFmtId="9" fontId="6" fillId="0" borderId="4" xfId="1" applyNumberFormat="1" applyFont="1" applyFill="1" applyBorder="1"/>
    <xf numFmtId="9" fontId="6" fillId="0" borderId="6" xfId="1" applyNumberFormat="1" applyFont="1" applyFill="1" applyBorder="1"/>
    <xf numFmtId="0" fontId="15" fillId="3" borderId="13" xfId="0" applyFont="1" applyFill="1" applyBorder="1" applyAlignment="1"/>
    <xf numFmtId="0" fontId="15" fillId="3" borderId="14" xfId="0" applyFont="1" applyFill="1" applyBorder="1" applyAlignment="1"/>
    <xf numFmtId="0" fontId="0" fillId="0" borderId="9" xfId="0" applyBorder="1"/>
    <xf numFmtId="0" fontId="0" fillId="0" borderId="4" xfId="0" applyBorder="1"/>
    <xf numFmtId="10" fontId="16" fillId="2" borderId="16" xfId="3" applyNumberFormat="1" applyFont="1" applyFill="1" applyBorder="1" applyAlignment="1">
      <alignment horizontal="center"/>
    </xf>
    <xf numFmtId="0" fontId="61" fillId="2" borderId="3" xfId="0" applyFont="1" applyFill="1" applyBorder="1" applyAlignment="1"/>
    <xf numFmtId="164" fontId="63" fillId="3" borderId="5" xfId="3" applyNumberFormat="1" applyFont="1" applyFill="1" applyBorder="1" applyAlignment="1">
      <alignment horizontal="center"/>
    </xf>
    <xf numFmtId="164" fontId="63" fillId="3" borderId="7" xfId="3" applyNumberFormat="1" applyFont="1" applyFill="1" applyBorder="1" applyAlignment="1">
      <alignment horizontal="center"/>
    </xf>
    <xf numFmtId="0" fontId="26" fillId="0" borderId="9" xfId="0" applyFont="1" applyBorder="1"/>
    <xf numFmtId="0" fontId="26" fillId="0" borderId="10" xfId="0" applyFont="1" applyBorder="1"/>
    <xf numFmtId="0" fontId="26" fillId="0" borderId="4" xfId="0" applyFont="1" applyBorder="1"/>
    <xf numFmtId="0" fontId="26" fillId="0" borderId="0" xfId="0" applyFont="1" applyBorder="1"/>
    <xf numFmtId="0" fontId="26" fillId="0" borderId="6" xfId="0" applyFont="1" applyBorder="1"/>
    <xf numFmtId="0" fontId="26" fillId="0" borderId="8" xfId="0" applyFont="1" applyBorder="1"/>
    <xf numFmtId="0" fontId="68" fillId="0" borderId="0" xfId="0" applyFont="1" applyFill="1"/>
    <xf numFmtId="0" fontId="69" fillId="0" borderId="0" xfId="0" applyFont="1" applyFill="1"/>
    <xf numFmtId="0" fontId="71" fillId="0" borderId="0" xfId="0" applyFont="1" applyAlignment="1">
      <alignment horizontal="right" vertical="center" readingOrder="2"/>
    </xf>
    <xf numFmtId="0" fontId="71" fillId="0" borderId="0" xfId="0" applyFont="1" applyBorder="1" applyAlignment="1">
      <alignment horizontal="right" vertical="center" readingOrder="2"/>
    </xf>
    <xf numFmtId="164" fontId="14" fillId="0" borderId="0" xfId="3" applyNumberFormat="1" applyFont="1" applyFill="1" applyBorder="1" applyAlignment="1">
      <alignment horizontal="center"/>
    </xf>
    <xf numFmtId="164" fontId="0" fillId="0" borderId="0" xfId="2" applyNumberFormat="1" applyFont="1"/>
    <xf numFmtId="165" fontId="52" fillId="0" borderId="0" xfId="0" applyNumberFormat="1" applyFont="1"/>
    <xf numFmtId="10" fontId="34" fillId="0" borderId="0" xfId="0" applyNumberFormat="1" applyFont="1"/>
    <xf numFmtId="166" fontId="34" fillId="0" borderId="0" xfId="0" applyNumberFormat="1" applyFont="1"/>
    <xf numFmtId="9" fontId="34" fillId="0" borderId="0" xfId="2" applyFont="1"/>
    <xf numFmtId="0" fontId="49" fillId="0" borderId="0" xfId="0" applyFont="1" applyAlignment="1">
      <alignment horizontal="right" readingOrder="2"/>
    </xf>
    <xf numFmtId="10" fontId="58" fillId="0" borderId="0" xfId="0" applyNumberFormat="1" applyFont="1"/>
    <xf numFmtId="166" fontId="58" fillId="0" borderId="0" xfId="0" applyNumberFormat="1" applyFont="1"/>
    <xf numFmtId="10" fontId="0" fillId="0" borderId="0" xfId="0" applyNumberFormat="1"/>
    <xf numFmtId="166" fontId="0" fillId="0" borderId="0" xfId="0" applyNumberFormat="1"/>
    <xf numFmtId="10" fontId="32" fillId="0" borderId="0" xfId="0" applyNumberFormat="1" applyFont="1"/>
    <xf numFmtId="166" fontId="32" fillId="0" borderId="0" xfId="0" applyNumberFormat="1" applyFont="1"/>
    <xf numFmtId="2" fontId="0" fillId="0" borderId="0" xfId="0" applyNumberFormat="1"/>
    <xf numFmtId="0" fontId="15" fillId="5" borderId="5" xfId="0" applyFont="1" applyFill="1" applyBorder="1" applyAlignment="1"/>
    <xf numFmtId="167" fontId="0" fillId="0" borderId="0" xfId="0" applyNumberFormat="1"/>
    <xf numFmtId="0" fontId="15" fillId="5" borderId="5" xfId="0" applyFont="1" applyFill="1" applyBorder="1" applyAlignment="1">
      <alignment wrapText="1"/>
    </xf>
    <xf numFmtId="0" fontId="39" fillId="0" borderId="0" xfId="0" applyFont="1" applyBorder="1" applyAlignment="1">
      <alignment wrapText="1"/>
    </xf>
    <xf numFmtId="0" fontId="39" fillId="0" borderId="13" xfId="0" applyFont="1" applyBorder="1" applyAlignment="1">
      <alignment wrapText="1" readingOrder="2"/>
    </xf>
    <xf numFmtId="0" fontId="30" fillId="0" borderId="7" xfId="1" applyFont="1" applyFill="1" applyBorder="1" applyAlignment="1">
      <alignment horizontal="center"/>
    </xf>
    <xf numFmtId="0" fontId="87" fillId="6" borderId="0" xfId="0" applyFont="1" applyFill="1"/>
    <xf numFmtId="0" fontId="84" fillId="0" borderId="0" xfId="0" applyFont="1"/>
    <xf numFmtId="0" fontId="87" fillId="0" borderId="0" xfId="0" applyFont="1"/>
    <xf numFmtId="0" fontId="88" fillId="0" borderId="0" xfId="0" applyFont="1"/>
    <xf numFmtId="0" fontId="84" fillId="0" borderId="10" xfId="0" applyFont="1" applyBorder="1"/>
    <xf numFmtId="0" fontId="84" fillId="0" borderId="0" xfId="0" applyFont="1" applyBorder="1"/>
    <xf numFmtId="0" fontId="84" fillId="0" borderId="8" xfId="0" applyFont="1" applyBorder="1"/>
    <xf numFmtId="0" fontId="89" fillId="0" borderId="0" xfId="0" applyFont="1"/>
    <xf numFmtId="0" fontId="0" fillId="0" borderId="0" xfId="0" applyFill="1" applyBorder="1"/>
    <xf numFmtId="0" fontId="90" fillId="9" borderId="0" xfId="0" applyNumberFormat="1" applyFont="1" applyFill="1" applyBorder="1" applyAlignment="1" applyProtection="1"/>
    <xf numFmtId="4" fontId="90" fillId="9" borderId="0" xfId="0" applyNumberFormat="1" applyFont="1" applyFill="1" applyBorder="1" applyAlignment="1" applyProtection="1"/>
    <xf numFmtId="0" fontId="91" fillId="10" borderId="0" xfId="0" applyNumberFormat="1" applyFont="1" applyFill="1" applyBorder="1" applyAlignment="1" applyProtection="1"/>
    <xf numFmtId="4" fontId="91" fillId="10" borderId="0" xfId="0" applyNumberFormat="1" applyFont="1" applyFill="1" applyBorder="1" applyAlignment="1" applyProtection="1"/>
    <xf numFmtId="164" fontId="14" fillId="7" borderId="0" xfId="3" applyNumberFormat="1" applyFont="1" applyFill="1" applyBorder="1" applyAlignment="1">
      <alignment horizontal="center"/>
    </xf>
    <xf numFmtId="164" fontId="63" fillId="7" borderId="0" xfId="2" applyNumberFormat="1" applyFont="1" applyFill="1" applyBorder="1" applyAlignment="1">
      <alignment horizontal="center"/>
    </xf>
    <xf numFmtId="0" fontId="2" fillId="2" borderId="9" xfId="1" applyFont="1" applyFill="1" applyBorder="1" applyAlignment="1">
      <alignment horizontal="center"/>
    </xf>
    <xf numFmtId="0" fontId="2" fillId="2" borderId="9" xfId="0" applyFont="1" applyFill="1" applyBorder="1" applyAlignment="1">
      <alignment horizontal="center"/>
    </xf>
    <xf numFmtId="0" fontId="21" fillId="2" borderId="9" xfId="0" applyFont="1" applyFill="1" applyBorder="1" applyAlignment="1">
      <alignment horizontal="center"/>
    </xf>
    <xf numFmtId="0" fontId="90" fillId="8" borderId="0" xfId="0" applyNumberFormat="1" applyFont="1" applyFill="1" applyBorder="1" applyAlignment="1" applyProtection="1"/>
    <xf numFmtId="164" fontId="14" fillId="5" borderId="0" xfId="3" applyNumberFormat="1" applyFont="1" applyFill="1" applyBorder="1" applyAlignment="1">
      <alignment horizontal="center"/>
    </xf>
    <xf numFmtId="0" fontId="68" fillId="4" borderId="0" xfId="0" applyFont="1" applyFill="1"/>
    <xf numFmtId="164" fontId="14" fillId="5" borderId="0" xfId="2" applyNumberFormat="1" applyFont="1" applyFill="1" applyBorder="1" applyAlignment="1">
      <alignment horizontal="center"/>
    </xf>
    <xf numFmtId="164" fontId="46" fillId="5" borderId="0" xfId="3" quotePrefix="1" applyNumberFormat="1" applyFont="1" applyFill="1" applyBorder="1" applyAlignment="1">
      <alignment horizontal="center"/>
    </xf>
    <xf numFmtId="0" fontId="44" fillId="4" borderId="0" xfId="0" applyFont="1" applyFill="1"/>
    <xf numFmtId="17" fontId="2" fillId="2" borderId="9" xfId="1" applyNumberFormat="1" applyFont="1" applyFill="1" applyBorder="1" applyAlignment="1">
      <alignment horizontal="center"/>
    </xf>
    <xf numFmtId="0" fontId="6" fillId="0" borderId="8" xfId="0" applyFont="1" applyBorder="1" applyAlignment="1">
      <alignment wrapText="1"/>
    </xf>
    <xf numFmtId="0" fontId="8" fillId="0" borderId="8" xfId="0" applyFont="1" applyBorder="1" applyAlignment="1">
      <alignment horizontal="right"/>
    </xf>
    <xf numFmtId="17" fontId="13" fillId="2" borderId="9" xfId="1" applyNumberFormat="1" applyFont="1" applyFill="1" applyBorder="1" applyAlignment="1">
      <alignment horizontal="center"/>
    </xf>
    <xf numFmtId="17" fontId="2" fillId="2" borderId="9" xfId="0" applyNumberFormat="1" applyFont="1" applyFill="1" applyBorder="1" applyAlignment="1">
      <alignment horizontal="center"/>
    </xf>
    <xf numFmtId="0" fontId="30" fillId="0" borderId="4" xfId="0" applyFont="1" applyBorder="1" applyAlignment="1">
      <alignment wrapText="1"/>
    </xf>
    <xf numFmtId="0" fontId="30" fillId="0" borderId="4" xfId="0" applyFont="1" applyBorder="1"/>
    <xf numFmtId="0" fontId="30" fillId="0" borderId="6" xfId="0" applyFont="1" applyBorder="1"/>
    <xf numFmtId="0" fontId="31" fillId="0" borderId="4" xfId="0" applyFont="1" applyBorder="1"/>
    <xf numFmtId="0" fontId="32" fillId="0" borderId="4" xfId="0" applyFont="1" applyBorder="1"/>
    <xf numFmtId="0" fontId="32" fillId="0" borderId="6" xfId="0" applyFont="1" applyBorder="1"/>
    <xf numFmtId="17" fontId="21" fillId="2" borderId="9" xfId="0" applyNumberFormat="1" applyFont="1" applyFill="1" applyBorder="1" applyAlignment="1">
      <alignment horizontal="center"/>
    </xf>
    <xf numFmtId="17" fontId="21" fillId="2" borderId="10" xfId="0" applyNumberFormat="1" applyFont="1" applyFill="1" applyBorder="1" applyAlignment="1">
      <alignment horizontal="center"/>
    </xf>
    <xf numFmtId="9" fontId="30" fillId="0" borderId="8" xfId="1" applyNumberFormat="1" applyFont="1" applyFill="1" applyBorder="1" applyAlignment="1">
      <alignment horizontal="center"/>
    </xf>
    <xf numFmtId="0" fontId="36" fillId="2" borderId="9" xfId="0" applyFont="1" applyFill="1" applyBorder="1" applyAlignment="1">
      <alignment horizontal="center"/>
    </xf>
    <xf numFmtId="0" fontId="39" fillId="0" borderId="4" xfId="0" applyFont="1" applyBorder="1" applyAlignment="1">
      <alignment wrapText="1"/>
    </xf>
    <xf numFmtId="0" fontId="39" fillId="0" borderId="6" xfId="0" applyFont="1" applyBorder="1" applyAlignment="1">
      <alignment wrapText="1"/>
    </xf>
    <xf numFmtId="0" fontId="36" fillId="2" borderId="9" xfId="1" applyFont="1" applyFill="1" applyBorder="1" applyAlignment="1">
      <alignment horizontal="center"/>
    </xf>
    <xf numFmtId="0" fontId="38" fillId="0" borderId="4" xfId="1" applyFont="1" applyBorder="1"/>
    <xf numFmtId="0" fontId="37" fillId="0" borderId="4" xfId="0" applyFont="1" applyBorder="1"/>
    <xf numFmtId="9" fontId="37" fillId="0" borderId="0" xfId="1" applyNumberFormat="1" applyFont="1" applyFill="1" applyBorder="1"/>
    <xf numFmtId="9" fontId="37" fillId="0" borderId="8" xfId="1" applyNumberFormat="1" applyFont="1" applyFill="1" applyBorder="1"/>
    <xf numFmtId="0" fontId="35" fillId="0" borderId="0" xfId="0" applyFont="1" applyFill="1" applyBorder="1"/>
    <xf numFmtId="9" fontId="37" fillId="0" borderId="0" xfId="0" applyNumberFormat="1" applyFont="1" applyFill="1" applyBorder="1"/>
    <xf numFmtId="9" fontId="37" fillId="0" borderId="0" xfId="0" applyNumberFormat="1" applyFont="1" applyBorder="1"/>
    <xf numFmtId="0" fontId="34" fillId="0" borderId="8" xfId="0" applyFont="1" applyBorder="1"/>
    <xf numFmtId="17" fontId="36" fillId="2" borderId="9" xfId="0" applyNumberFormat="1" applyFont="1" applyFill="1" applyBorder="1" applyAlignment="1">
      <alignment horizontal="center"/>
    </xf>
    <xf numFmtId="0" fontId="45" fillId="2" borderId="9" xfId="1" applyFont="1" applyFill="1" applyBorder="1" applyAlignment="1">
      <alignment horizontal="center"/>
    </xf>
    <xf numFmtId="0" fontId="43" fillId="0" borderId="4" xfId="1" applyFont="1" applyBorder="1"/>
    <xf numFmtId="0" fontId="51" fillId="0" borderId="4" xfId="0" applyFont="1" applyBorder="1" applyAlignment="1">
      <alignment wrapText="1"/>
    </xf>
    <xf numFmtId="9" fontId="37" fillId="0" borderId="4" xfId="0" applyNumberFormat="1" applyFont="1" applyFill="1" applyBorder="1" applyAlignment="1">
      <alignment horizontal="center"/>
    </xf>
    <xf numFmtId="0" fontId="39" fillId="0" borderId="6" xfId="0" applyFont="1" applyBorder="1" applyAlignment="1">
      <alignment horizontal="center" wrapText="1"/>
    </xf>
    <xf numFmtId="0" fontId="35" fillId="0" borderId="0" xfId="0" applyFont="1" applyFill="1" applyAlignment="1">
      <alignment horizontal="center"/>
    </xf>
    <xf numFmtId="9" fontId="49" fillId="0" borderId="0" xfId="1" applyNumberFormat="1" applyFont="1" applyFill="1" applyBorder="1"/>
    <xf numFmtId="9" fontId="49" fillId="0" borderId="8" xfId="1" applyNumberFormat="1" applyFont="1" applyFill="1" applyBorder="1"/>
    <xf numFmtId="0" fontId="51" fillId="0" borderId="6" xfId="0" applyFont="1" applyBorder="1" applyAlignment="1">
      <alignment wrapText="1"/>
    </xf>
    <xf numFmtId="9" fontId="37" fillId="0" borderId="8" xfId="0" applyNumberFormat="1" applyFont="1" applyFill="1" applyBorder="1"/>
    <xf numFmtId="0" fontId="92" fillId="0" borderId="0" xfId="0" applyFont="1" applyAlignment="1">
      <alignment horizontal="right" vertical="center" readingOrder="2"/>
    </xf>
    <xf numFmtId="164" fontId="14" fillId="5" borderId="8" xfId="3" applyNumberFormat="1" applyFont="1" applyFill="1" applyBorder="1" applyAlignment="1">
      <alignment horizontal="center"/>
    </xf>
    <xf numFmtId="164" fontId="14" fillId="5" borderId="0" xfId="0" applyNumberFormat="1" applyFont="1" applyFill="1" applyBorder="1" applyAlignment="1">
      <alignment horizontal="center"/>
    </xf>
    <xf numFmtId="164" fontId="46" fillId="5" borderId="8" xfId="3" quotePrefix="1" applyNumberFormat="1" applyFont="1" applyFill="1" applyBorder="1" applyAlignment="1">
      <alignment horizontal="center"/>
    </xf>
    <xf numFmtId="0" fontId="14" fillId="3" borderId="0" xfId="0" applyFont="1" applyFill="1" applyBorder="1" applyAlignment="1"/>
    <xf numFmtId="0" fontId="16" fillId="2" borderId="0" xfId="0" applyFont="1" applyFill="1" applyBorder="1" applyAlignment="1">
      <alignment horizontal="right"/>
    </xf>
    <xf numFmtId="0" fontId="14" fillId="3" borderId="8" xfId="0" applyFont="1" applyFill="1" applyBorder="1" applyAlignment="1"/>
    <xf numFmtId="0" fontId="15" fillId="3" borderId="8" xfId="0" applyFont="1" applyFill="1" applyBorder="1" applyAlignment="1"/>
    <xf numFmtId="0" fontId="13" fillId="2" borderId="26" xfId="0" applyFont="1" applyFill="1" applyBorder="1" applyAlignment="1">
      <alignment horizontal="center"/>
    </xf>
    <xf numFmtId="0" fontId="13" fillId="2" borderId="26" xfId="0" applyFont="1" applyFill="1" applyBorder="1" applyAlignment="1"/>
    <xf numFmtId="0" fontId="13" fillId="2" borderId="27" xfId="0" applyFont="1" applyFill="1" applyBorder="1" applyAlignment="1"/>
    <xf numFmtId="0" fontId="16" fillId="2" borderId="2" xfId="0" applyFont="1" applyFill="1" applyBorder="1" applyAlignment="1">
      <alignment horizontal="right"/>
    </xf>
    <xf numFmtId="0" fontId="15" fillId="3" borderId="4" xfId="0" applyFont="1" applyFill="1" applyBorder="1" applyAlignment="1"/>
    <xf numFmtId="0" fontId="15" fillId="3" borderId="6" xfId="0" applyFont="1" applyFill="1" applyBorder="1" applyAlignment="1"/>
    <xf numFmtId="0" fontId="63" fillId="3" borderId="0" xfId="0" applyFont="1" applyFill="1" applyBorder="1" applyAlignment="1"/>
    <xf numFmtId="0" fontId="65" fillId="2" borderId="0" xfId="0" applyFont="1" applyFill="1" applyBorder="1" applyAlignment="1">
      <alignment horizontal="right"/>
    </xf>
    <xf numFmtId="0" fontId="63" fillId="3" borderId="8" xfId="0" applyFont="1" applyFill="1" applyBorder="1" applyAlignment="1"/>
    <xf numFmtId="0" fontId="64" fillId="3" borderId="0" xfId="0" applyFont="1" applyFill="1" applyBorder="1" applyAlignment="1">
      <alignment horizontal="right"/>
    </xf>
    <xf numFmtId="0" fontId="64" fillId="3" borderId="8" xfId="0" applyFont="1" applyFill="1" applyBorder="1" applyAlignment="1"/>
    <xf numFmtId="0" fontId="61" fillId="2" borderId="26" xfId="0" applyFont="1" applyFill="1" applyBorder="1" applyAlignment="1">
      <alignment horizontal="center"/>
    </xf>
    <xf numFmtId="0" fontId="61" fillId="2" borderId="26" xfId="0" applyFont="1" applyFill="1" applyBorder="1" applyAlignment="1"/>
    <xf numFmtId="0" fontId="61" fillId="2" borderId="27" xfId="0" applyFont="1" applyFill="1" applyBorder="1" applyAlignment="1"/>
    <xf numFmtId="0" fontId="16" fillId="2" borderId="28" xfId="0" applyFont="1" applyFill="1" applyBorder="1" applyAlignment="1">
      <alignment horizontal="right"/>
    </xf>
    <xf numFmtId="0" fontId="13" fillId="2" borderId="26" xfId="0" applyFont="1" applyFill="1" applyBorder="1" applyAlignment="1">
      <alignment horizontal="center" wrapText="1"/>
    </xf>
    <xf numFmtId="0" fontId="13" fillId="2" borderId="26" xfId="0" applyFont="1" applyFill="1" applyBorder="1" applyAlignment="1">
      <alignment wrapText="1"/>
    </xf>
    <xf numFmtId="0" fontId="13" fillId="2" borderId="27" xfId="0" applyFont="1" applyFill="1" applyBorder="1" applyAlignment="1">
      <alignment wrapText="1"/>
    </xf>
    <xf numFmtId="0" fontId="13" fillId="2" borderId="0" xfId="0" applyFont="1" applyFill="1" applyBorder="1" applyAlignment="1">
      <alignment horizontal="center"/>
    </xf>
    <xf numFmtId="0" fontId="13" fillId="2" borderId="0" xfId="0" applyFont="1" applyFill="1" applyBorder="1" applyAlignment="1">
      <alignment horizontal="center" wrapText="1"/>
    </xf>
    <xf numFmtId="0" fontId="13" fillId="2" borderId="0" xfId="0" applyFont="1" applyFill="1" applyBorder="1" applyAlignment="1">
      <alignment wrapText="1"/>
    </xf>
    <xf numFmtId="0" fontId="13" fillId="2" borderId="5" xfId="0" applyFont="1" applyFill="1" applyBorder="1" applyAlignment="1">
      <alignment wrapText="1"/>
    </xf>
    <xf numFmtId="0" fontId="46" fillId="3" borderId="0" xfId="0" applyFont="1" applyFill="1" applyBorder="1" applyAlignment="1"/>
    <xf numFmtId="0" fontId="48" fillId="2" borderId="0" xfId="0" applyFont="1" applyFill="1" applyBorder="1" applyAlignment="1">
      <alignment horizontal="right"/>
    </xf>
    <xf numFmtId="0" fontId="46" fillId="3" borderId="8" xfId="0" applyFont="1" applyFill="1" applyBorder="1" applyAlignment="1"/>
    <xf numFmtId="0" fontId="45" fillId="2" borderId="26" xfId="0" applyFont="1" applyFill="1" applyBorder="1" applyAlignment="1">
      <alignment horizontal="center" vertical="center" wrapText="1"/>
    </xf>
    <xf numFmtId="0" fontId="45" fillId="2" borderId="27" xfId="0" applyFont="1" applyFill="1" applyBorder="1" applyAlignment="1">
      <alignment horizontal="center" vertical="center" wrapText="1"/>
    </xf>
    <xf numFmtId="0" fontId="47" fillId="3" borderId="4" xfId="0" applyFont="1" applyFill="1" applyBorder="1" applyAlignment="1"/>
    <xf numFmtId="0" fontId="47" fillId="3" borderId="4" xfId="0" applyFont="1" applyFill="1" applyBorder="1" applyAlignment="1">
      <alignment wrapText="1"/>
    </xf>
    <xf numFmtId="0" fontId="47" fillId="3" borderId="6" xfId="0" applyFont="1" applyFill="1" applyBorder="1" applyAlignment="1"/>
    <xf numFmtId="0" fontId="45" fillId="2" borderId="26" xfId="0" applyFont="1" applyFill="1" applyBorder="1" applyAlignment="1">
      <alignment vertical="center" wrapText="1"/>
    </xf>
    <xf numFmtId="0" fontId="45" fillId="2" borderId="27" xfId="0" applyFont="1" applyFill="1" applyBorder="1" applyAlignment="1">
      <alignment vertical="center" wrapText="1"/>
    </xf>
    <xf numFmtId="0" fontId="53" fillId="0" borderId="0" xfId="0" applyFont="1" applyBorder="1"/>
    <xf numFmtId="0" fontId="57" fillId="0" borderId="0" xfId="0" applyFont="1" applyBorder="1" applyAlignment="1">
      <alignment wrapText="1"/>
    </xf>
    <xf numFmtId="0" fontId="56" fillId="2" borderId="0" xfId="0" applyFont="1" applyFill="1" applyBorder="1" applyAlignment="1">
      <alignment horizontal="center"/>
    </xf>
    <xf numFmtId="17" fontId="56" fillId="2" borderId="0" xfId="0" applyNumberFormat="1" applyFont="1" applyFill="1" applyBorder="1" applyAlignment="1">
      <alignment horizontal="center"/>
    </xf>
    <xf numFmtId="0" fontId="56" fillId="2" borderId="4" xfId="0" applyFont="1" applyFill="1" applyBorder="1" applyAlignment="1">
      <alignment horizontal="center"/>
    </xf>
    <xf numFmtId="0" fontId="0" fillId="0" borderId="0" xfId="0" applyBorder="1" applyAlignment="1">
      <alignment horizontal="center"/>
    </xf>
    <xf numFmtId="0" fontId="0" fillId="0" borderId="0" xfId="0" applyAlignment="1"/>
    <xf numFmtId="0" fontId="26" fillId="0" borderId="0" xfId="0" applyFont="1" applyAlignment="1">
      <alignment horizontal="center"/>
    </xf>
    <xf numFmtId="0" fontId="0" fillId="0" borderId="0" xfId="0" applyAlignment="1">
      <alignment horizontal="center"/>
    </xf>
    <xf numFmtId="0" fontId="22" fillId="0" borderId="0" xfId="0" applyFont="1" applyAlignment="1">
      <alignment horizontal="center"/>
    </xf>
    <xf numFmtId="0" fontId="92" fillId="0" borderId="0" xfId="0" applyFont="1" applyAlignment="1">
      <alignment horizontal="center" vertical="center" readingOrder="2"/>
    </xf>
    <xf numFmtId="0" fontId="49" fillId="0" borderId="0" xfId="0" applyFont="1" applyAlignment="1">
      <alignment horizontal="right" readingOrder="2"/>
    </xf>
    <xf numFmtId="0" fontId="42" fillId="0" borderId="0" xfId="0" applyFont="1" applyAlignment="1">
      <alignment horizontal="center"/>
    </xf>
    <xf numFmtId="0" fontId="52" fillId="0" borderId="0" xfId="0" applyFont="1" applyAlignment="1">
      <alignment horizontal="center"/>
    </xf>
    <xf numFmtId="0" fontId="22" fillId="0" borderId="10" xfId="0" applyFont="1" applyBorder="1" applyAlignment="1">
      <alignment horizontal="center"/>
    </xf>
    <xf numFmtId="0" fontId="2" fillId="2" borderId="9" xfId="1" applyFont="1" applyFill="1" applyBorder="1" applyAlignment="1">
      <alignment horizontal="center"/>
    </xf>
    <xf numFmtId="0" fontId="2" fillId="2" borderId="11" xfId="1" applyFont="1" applyFill="1" applyBorder="1" applyAlignment="1">
      <alignment horizontal="center"/>
    </xf>
    <xf numFmtId="0" fontId="95" fillId="0" borderId="8" xfId="1" applyFont="1" applyFill="1" applyBorder="1" applyAlignment="1">
      <alignment horizontal="center"/>
    </xf>
    <xf numFmtId="0" fontId="22" fillId="0" borderId="4" xfId="0" applyFont="1" applyBorder="1" applyAlignment="1">
      <alignment horizontal="center"/>
    </xf>
    <xf numFmtId="0" fontId="94" fillId="0" borderId="10" xfId="0" applyFont="1" applyBorder="1" applyAlignment="1">
      <alignment horizontal="center"/>
    </xf>
    <xf numFmtId="0" fontId="96" fillId="0" borderId="8" xfId="1" applyFont="1" applyFill="1" applyBorder="1" applyAlignment="1">
      <alignment horizontal="center"/>
    </xf>
    <xf numFmtId="0" fontId="97" fillId="0" borderId="4" xfId="0" applyFont="1" applyBorder="1" applyAlignment="1">
      <alignment horizontal="center"/>
    </xf>
    <xf numFmtId="0" fontId="98" fillId="0" borderId="8" xfId="0" applyFont="1" applyFill="1" applyBorder="1" applyAlignment="1">
      <alignment horizontal="center"/>
    </xf>
    <xf numFmtId="0" fontId="99" fillId="0" borderId="10" xfId="0" applyFont="1" applyBorder="1" applyAlignment="1">
      <alignment horizontal="center"/>
    </xf>
    <xf numFmtId="0" fontId="95" fillId="0" borderId="8" xfId="0" applyFont="1" applyFill="1" applyBorder="1" applyAlignment="1">
      <alignment horizontal="center"/>
    </xf>
    <xf numFmtId="0" fontId="101" fillId="0" borderId="10" xfId="0" applyFont="1" applyBorder="1" applyAlignment="1">
      <alignment horizontal="center"/>
    </xf>
    <xf numFmtId="0" fontId="56" fillId="2" borderId="9" xfId="0" applyFont="1" applyFill="1" applyBorder="1" applyAlignment="1">
      <alignment horizontal="center"/>
    </xf>
    <xf numFmtId="0" fontId="55" fillId="0" borderId="11" xfId="0" applyFont="1" applyBorder="1" applyAlignment="1">
      <alignment horizontal="center"/>
    </xf>
    <xf numFmtId="0" fontId="102" fillId="0" borderId="8" xfId="0" applyFont="1" applyFill="1" applyBorder="1" applyAlignment="1">
      <alignment horizontal="center"/>
    </xf>
    <xf numFmtId="0" fontId="101" fillId="0" borderId="4" xfId="0" applyFont="1" applyBorder="1" applyAlignment="1">
      <alignment horizontal="center"/>
    </xf>
    <xf numFmtId="0" fontId="100" fillId="0" borderId="10" xfId="0" applyFont="1" applyBorder="1" applyAlignment="1">
      <alignment horizontal="center"/>
    </xf>
    <xf numFmtId="0" fontId="97" fillId="0" borderId="10" xfId="0" applyFont="1" applyBorder="1" applyAlignment="1">
      <alignment horizontal="center"/>
    </xf>
    <xf numFmtId="0" fontId="96" fillId="0" borderId="8" xfId="0" applyFont="1" applyFill="1" applyBorder="1" applyAlignment="1">
      <alignment horizontal="center"/>
    </xf>
    <xf numFmtId="0" fontId="103" fillId="0" borderId="0" xfId="0" applyFont="1" applyFill="1" applyBorder="1" applyAlignment="1">
      <alignment horizontal="center"/>
    </xf>
    <xf numFmtId="0" fontId="2" fillId="2" borderId="9" xfId="0" applyFont="1" applyFill="1" applyBorder="1" applyAlignment="1">
      <alignment horizontal="center"/>
    </xf>
    <xf numFmtId="0" fontId="6" fillId="0" borderId="11" xfId="0" applyFont="1" applyBorder="1" applyAlignment="1">
      <alignment horizontal="center"/>
    </xf>
    <xf numFmtId="0" fontId="104" fillId="0" borderId="8" xfId="0" applyFont="1" applyFill="1" applyBorder="1" applyAlignment="1">
      <alignment horizontal="center"/>
    </xf>
    <xf numFmtId="0" fontId="105" fillId="0" borderId="8" xfId="0" applyFont="1" applyFill="1" applyBorder="1" applyAlignment="1">
      <alignment horizontal="center"/>
    </xf>
    <xf numFmtId="0" fontId="106" fillId="0" borderId="10" xfId="0" applyFont="1" applyBorder="1" applyAlignment="1">
      <alignment horizontal="center"/>
    </xf>
    <xf numFmtId="0" fontId="108" fillId="0" borderId="10" xfId="0" applyFont="1" applyBorder="1" applyAlignment="1">
      <alignment horizontal="center"/>
    </xf>
    <xf numFmtId="0" fontId="107" fillId="0" borderId="10" xfId="0" applyFont="1" applyBorder="1" applyAlignment="1">
      <alignment horizontal="center"/>
    </xf>
    <xf numFmtId="0" fontId="31" fillId="0" borderId="13" xfId="0" applyFont="1" applyBorder="1" applyAlignment="1">
      <alignment wrapText="1"/>
    </xf>
    <xf numFmtId="0" fontId="31" fillId="0" borderId="14" xfId="0" applyFont="1" applyBorder="1" applyAlignment="1">
      <alignment wrapText="1"/>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9" xfId="0" applyFont="1" applyFill="1" applyBorder="1" applyAlignment="1">
      <alignment horizontal="center"/>
    </xf>
    <xf numFmtId="0" fontId="110" fillId="0" borderId="4" xfId="0" applyFont="1" applyBorder="1" applyAlignment="1">
      <alignment horizontal="center"/>
    </xf>
    <xf numFmtId="0" fontId="111" fillId="0" borderId="10" xfId="0" applyFont="1" applyBorder="1" applyAlignment="1">
      <alignment horizontal="center" wrapText="1"/>
    </xf>
    <xf numFmtId="0" fontId="112" fillId="0" borderId="8" xfId="0" applyFont="1" applyFill="1" applyBorder="1" applyAlignment="1">
      <alignment horizontal="center"/>
    </xf>
    <xf numFmtId="0" fontId="34" fillId="0" borderId="0" xfId="0" applyFont="1" applyAlignment="1">
      <alignment horizontal="center"/>
    </xf>
    <xf numFmtId="0" fontId="109" fillId="0" borderId="8" xfId="0" applyFont="1" applyFill="1" applyBorder="1" applyAlignment="1">
      <alignment horizontal="center"/>
    </xf>
    <xf numFmtId="0" fontId="42" fillId="0" borderId="4" xfId="0" applyFont="1" applyBorder="1" applyAlignment="1">
      <alignment horizontal="center"/>
    </xf>
    <xf numFmtId="0" fontId="42" fillId="0" borderId="10" xfId="0" applyFont="1" applyBorder="1" applyAlignment="1">
      <alignment horizontal="center"/>
    </xf>
    <xf numFmtId="0" fontId="110" fillId="0" borderId="10" xfId="0" applyFont="1" applyBorder="1" applyAlignment="1">
      <alignment horizontal="center"/>
    </xf>
    <xf numFmtId="0" fontId="90" fillId="8" borderId="0" xfId="0" applyNumberFormat="1" applyFont="1" applyFill="1" applyBorder="1" applyAlignment="1" applyProtection="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ellStyle name="Normal 2" xfId="1"/>
    <cellStyle name="Normal 3" xfId="4"/>
    <cellStyle name="Normal 3 2" xfId="7"/>
    <cellStyle name="Normal 4" xfId="5"/>
    <cellStyle name="Normal 4 2" xfId="8"/>
    <cellStyle name="Normal 5" xfId="6"/>
    <cellStyle name="Note" xfId="23" builtinId="10" customBuiltin="1"/>
    <cellStyle name="Output" xfId="18" builtinId="21" customBuiltin="1"/>
    <cellStyle name="Percent" xfId="2" builtinId="5"/>
    <cellStyle name="Percent 2" xfId="3"/>
    <cellStyle name="Title" xfId="9" builtinId="15" customBuiltin="1"/>
    <cellStyle name="Total" xfId="25" builtinId="25" customBuiltin="1"/>
    <cellStyle name="Warning Text" xfId="22" builtinId="11" customBuiltin="1"/>
  </cellStyles>
  <dxfs count="413">
    <dxf>
      <font>
        <b val="0"/>
        <i val="0"/>
        <strike val="0"/>
        <condense val="0"/>
        <extend val="0"/>
        <outline val="0"/>
        <shadow val="0"/>
        <u val="none"/>
        <vertAlign val="baseline"/>
        <sz val="20"/>
        <color auto="1"/>
        <name val="Arial"/>
        <scheme val="none"/>
      </font>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20"/>
        <color auto="1"/>
        <name val="Arial"/>
        <scheme val="none"/>
      </font>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20"/>
        <color auto="1"/>
        <name val="Arial"/>
        <scheme val="none"/>
      </font>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20"/>
        <color auto="1"/>
        <name val="Arial"/>
        <scheme val="none"/>
      </font>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font>
        <b val="0"/>
        <i val="0"/>
        <strike val="0"/>
        <condense val="0"/>
        <extend val="0"/>
        <outline val="0"/>
        <shadow val="0"/>
        <u val="none"/>
        <vertAlign val="baseline"/>
        <sz val="20"/>
        <color rgb="FF000000"/>
        <name val="Arial"/>
        <scheme val="none"/>
      </font>
      <alignment horizontal="general" vertical="bottom"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auto="1"/>
        <name val="Arial"/>
        <scheme val="none"/>
      </font>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font>
        <b val="0"/>
        <i val="0"/>
        <strike val="0"/>
        <condense val="0"/>
        <extend val="0"/>
        <outline val="0"/>
        <shadow val="0"/>
        <u val="none"/>
        <vertAlign val="baseline"/>
        <sz val="20"/>
        <color auto="1"/>
        <name val="Arial"/>
        <scheme val="none"/>
      </font>
      <numFmt numFmtId="13" formatCode="0%"/>
      <fill>
        <patternFill patternType="none">
          <fgColor indexed="64"/>
          <bgColor indexed="65"/>
        </patternFill>
      </fill>
    </dxf>
    <dxf>
      <font>
        <b val="0"/>
        <i val="0"/>
        <strike val="0"/>
        <condense val="0"/>
        <extend val="0"/>
        <outline val="0"/>
        <shadow val="0"/>
        <u val="none"/>
        <vertAlign val="baseline"/>
        <sz val="20"/>
        <color rgb="FF000000"/>
        <name val="Arial"/>
        <scheme val="none"/>
      </font>
      <alignment horizontal="general" vertical="bottom"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18"/>
        <color indexed="18"/>
        <name val="Arial"/>
        <scheme val="none"/>
      </font>
      <fill>
        <patternFill patternType="solid">
          <fgColor indexed="24"/>
          <bgColor indexed="22"/>
        </patternFill>
      </fill>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18"/>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18"/>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18"/>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18"/>
        <color indexed="9"/>
        <name val="Arial"/>
        <scheme val="none"/>
      </font>
      <fill>
        <patternFill patternType="solid">
          <fgColor indexed="24"/>
          <bgColor indexed="18"/>
        </patternFill>
      </fill>
      <alignment horizontal="center" vertical="center" textRotation="0" wrapText="1"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general" vertical="bottom" textRotation="0" wrapText="1" indent="0" justifyLastLine="0" shrinkToFit="0" readingOrder="0"/>
      <border diagonalUp="0" diagonalDown="0">
        <left/>
        <right style="medium">
          <color indexed="64"/>
        </right>
        <top/>
        <bottom/>
        <vertical/>
        <horizontal/>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general" vertical="bottom" textRotation="0" wrapText="1"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1"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2"/>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
      <font>
        <b val="0"/>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numFmt numFmtId="164" formatCode="0.0%"/>
      <fill>
        <patternFill patternType="solid">
          <fgColor indexed="24"/>
          <bgColor indexed="22"/>
        </patternFill>
      </fill>
      <alignment horizontal="center" vertical="bottom" textRotation="0" wrapText="0" indent="0" justifyLastLine="0" shrinkToFit="0" readingOrder="0"/>
    </dxf>
    <dxf>
      <font>
        <b/>
        <i val="0"/>
        <strike val="0"/>
        <condense val="0"/>
        <extend val="0"/>
        <outline val="0"/>
        <shadow val="0"/>
        <u val="none"/>
        <vertAlign val="baseline"/>
        <sz val="20"/>
        <color indexed="18"/>
        <name val="Arial"/>
        <scheme val="none"/>
      </font>
      <fill>
        <patternFill patternType="solid">
          <fgColor indexed="24"/>
          <bgColor indexed="22"/>
        </patternFill>
      </fill>
      <alignment horizontal="general" vertical="bottom" textRotation="0" wrapText="0" indent="0" justifyLastLine="0" shrinkToFit="0" readingOrder="0"/>
    </dxf>
    <dxf>
      <border outline="0">
        <left style="medium">
          <color indexed="64"/>
        </left>
        <right style="medium">
          <color indexed="64"/>
        </right>
        <top style="medium">
          <color indexed="64"/>
        </top>
      </border>
    </dxf>
    <dxf>
      <border outline="0">
        <bottom style="thin">
          <color indexed="64"/>
        </bottom>
      </border>
    </dxf>
    <dxf>
      <font>
        <b/>
        <i/>
        <strike val="0"/>
        <condense val="0"/>
        <extend val="0"/>
        <outline val="0"/>
        <shadow val="0"/>
        <u val="none"/>
        <vertAlign val="baseline"/>
        <sz val="20"/>
        <color indexed="9"/>
        <name val="Arial"/>
        <scheme val="none"/>
      </font>
      <fill>
        <patternFill patternType="solid">
          <fgColor indexed="24"/>
          <bgColor indexed="18"/>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ables/table1.xml><?xml version="1.0" encoding="utf-8"?>
<table xmlns="http://schemas.openxmlformats.org/spreadsheetml/2006/main" id="1" name="Table1" displayName="Table1" ref="C2:J10" totalsRowShown="0" headerRowDxfId="412" headerRowBorderDxfId="411" tableBorderDxfId="410">
  <autoFilter ref="C2:J10"/>
  <tableColumns count="8">
    <tableColumn id="1" name="אפיק ההשקעה" dataDxfId="409"/>
    <tableColumn id="2" name="שיעור חשיפה בפועל " dataDxfId="408" dataCellStyle="Percent"/>
    <tableColumn id="3" name="שיעור חשיפה  ינואר 2021" dataDxfId="407" dataCellStyle="Percent"/>
    <tableColumn id="4" name="שיעור חשיפה  יוני 2021"/>
    <tableColumn id="5" name="טווח סטייה מקסימאלי" dataDxfId="406" dataCellStyle="Percent 2"/>
    <tableColumn id="6" name="שיעור מינימאלי חשיפה צפויה" dataDxfId="405" dataCellStyle="Percent 2"/>
    <tableColumn id="7" name="שיעור מקסימלי חשיפה צפויה" dataDxfId="404" dataCellStyle="Percent 2">
      <calculatedColumnFormula>F3+G3</calculatedColumnFormula>
    </tableColumn>
    <tableColumn id="8" name="מדד היחס 2021" dataDxfId="403"/>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C2:J9" totalsRowShown="0" headerRowDxfId="316" headerRowBorderDxfId="315" tableBorderDxfId="314">
  <autoFilter ref="C2:J9"/>
  <tableColumns count="8">
    <tableColumn id="1" name="אפיק ההשקעה" dataDxfId="313"/>
    <tableColumn id="2" name="שיעור חשיפה בפועל " dataDxfId="312" dataCellStyle="Percent"/>
    <tableColumn id="3" name="שיעור חשיפה ינואר 2021" dataDxfId="311" dataCellStyle="Percent 2"/>
    <tableColumn id="4" name="שיעור חשיפה יוני 2021" dataDxfId="310" dataCellStyle="Percent 2"/>
    <tableColumn id="5" name="טווח סטייה מקסימאלי" dataDxfId="309" dataCellStyle="Percent 2"/>
    <tableColumn id="6" name="שיעור מינימאלי חשיפה צפויה" dataDxfId="308" dataCellStyle="Percent 2"/>
    <tableColumn id="7" name="שיעור מקסימלי חשיפה צפויה" dataDxfId="307" dataCellStyle="Percent 2">
      <calculatedColumnFormula>F3+G3</calculatedColumnFormula>
    </tableColumn>
    <tableColumn id="8" name="מדד היחס 2021" dataDxfId="306"/>
  </tableColumns>
  <tableStyleInfo name="TableStyleMedium2" showFirstColumn="0" showLastColumn="0" showRowStripes="1" showColumnStripes="0"/>
</table>
</file>

<file path=xl/tables/table11.xml><?xml version="1.0" encoding="utf-8"?>
<table xmlns="http://schemas.openxmlformats.org/spreadsheetml/2006/main" id="11" name="Table11" displayName="Table11" ref="C14:J21" totalsRowShown="0" headerRowDxfId="305" headerRowBorderDxfId="304" tableBorderDxfId="303">
  <autoFilter ref="C14:J21"/>
  <tableColumns count="8">
    <tableColumn id="1" name="אפיק ההשקעה" dataDxfId="302"/>
    <tableColumn id="2" name="שיעור חשיפה בפועל " dataDxfId="301" dataCellStyle="Percent"/>
    <tableColumn id="3" name="שיעור חשיפה ינואר 2021" dataDxfId="300" dataCellStyle="Percent 2"/>
    <tableColumn id="4" name="שיעור חשיפה יוני 2021" dataDxfId="299" dataCellStyle="Percent 2"/>
    <tableColumn id="5" name="טווח סטייה מקסימאלי" dataDxfId="298" dataCellStyle="Percent 2"/>
    <tableColumn id="6" name="שיעור מינימאלי חשיפה צפויה" dataDxfId="297" dataCellStyle="Percent 2"/>
    <tableColumn id="7" name="שיעור מקסימלי חשיפה צפויה" dataDxfId="296" dataCellStyle="Percent 2">
      <calculatedColumnFormula>F15+G15</calculatedColumnFormula>
    </tableColumn>
    <tableColumn id="8" name="מדד היחס 2021" dataDxfId="295"/>
  </tableColumns>
  <tableStyleInfo name="TableStyleMedium2" showFirstColumn="0" showLastColumn="0" showRowStripes="1" showColumnStripes="0"/>
</table>
</file>

<file path=xl/tables/table12.xml><?xml version="1.0" encoding="utf-8"?>
<table xmlns="http://schemas.openxmlformats.org/spreadsheetml/2006/main" id="12" name="Table12" displayName="Table12" ref="C25:J33" totalsRowShown="0" headerRowDxfId="294" headerRowBorderDxfId="293" tableBorderDxfId="292">
  <autoFilter ref="C25:J33"/>
  <tableColumns count="8">
    <tableColumn id="1" name="אפיק ההשקעה" dataDxfId="291"/>
    <tableColumn id="2" name="שיעור חשיפה בפועל " dataDxfId="290" dataCellStyle="Percent"/>
    <tableColumn id="3" name="שיעור חשיפה ינואר 2021" dataDxfId="289" dataCellStyle="Percent 2"/>
    <tableColumn id="4" name="שיעור חשיפה ינואר 20212" dataDxfId="288" dataCellStyle="Percent 2"/>
    <tableColumn id="5" name="טווח סטייה מקסימאלי" dataDxfId="287" dataCellStyle="Percent 2"/>
    <tableColumn id="6" name="שיעור מינימאלי חשיפה צפויה" dataDxfId="286" dataCellStyle="Percent 2"/>
    <tableColumn id="7" name="שיעור מקסימלי חשיפה צפויה" dataDxfId="285" dataCellStyle="Percent 2">
      <calculatedColumnFormula>F26+G26</calculatedColumnFormula>
    </tableColumn>
    <tableColumn id="8" name="מדד היחס 2021" dataDxfId="284"/>
  </tableColumns>
  <tableStyleInfo name="TableStyleMedium2" showFirstColumn="0" showLastColumn="0" showRowStripes="1" showColumnStripes="0"/>
</table>
</file>

<file path=xl/tables/table13.xml><?xml version="1.0" encoding="utf-8"?>
<table xmlns="http://schemas.openxmlformats.org/spreadsheetml/2006/main" id="13" name="Table13" displayName="Table13" ref="C2:J9" totalsRowShown="0" headerRowDxfId="283" dataDxfId="281" headerRowBorderDxfId="282" tableBorderDxfId="280" dataCellStyle="Percent 2">
  <autoFilter ref="C2:J9"/>
  <tableColumns count="8">
    <tableColumn id="1" name="אפיק ההשקעה" dataDxfId="279"/>
    <tableColumn id="2" name="שיעור חשיפה בפועל " dataDxfId="278" dataCellStyle="Percent"/>
    <tableColumn id="3" name="שיעור חשיפה 2021" dataDxfId="277" dataCellStyle="Percent"/>
    <tableColumn id="4" name="שיעור חשיפה יוני 2021" dataDxfId="276" dataCellStyle="Percent 2"/>
    <tableColumn id="5" name="טווח סטייה מקסימאלי" dataDxfId="275" dataCellStyle="Percent 2"/>
    <tableColumn id="6" name="שיעור מינימאלי חשיפה צפויה" dataDxfId="274" dataCellStyle="Percent 2"/>
    <tableColumn id="7" name="שיעור מקסימלי חשיפה צפויה" dataDxfId="273" dataCellStyle="Percent 2">
      <calculatedColumnFormula>F3+G3</calculatedColumnFormula>
    </tableColumn>
    <tableColumn id="8" name="מדד היחס 2021" dataDxfId="272"/>
  </tableColumns>
  <tableStyleInfo name="TableStyleMedium2" showFirstColumn="0" showLastColumn="0" showRowStripes="1" showColumnStripes="0"/>
</table>
</file>

<file path=xl/tables/table14.xml><?xml version="1.0" encoding="utf-8"?>
<table xmlns="http://schemas.openxmlformats.org/spreadsheetml/2006/main" id="14" name="Table14" displayName="Table14" ref="C12:J19" totalsRowShown="0" headerRowDxfId="271" dataDxfId="269" headerRowBorderDxfId="270" tableBorderDxfId="268" dataCellStyle="Percent 2">
  <autoFilter ref="C12:J19"/>
  <tableColumns count="8">
    <tableColumn id="1" name="אפיק ההשקעה" dataDxfId="267"/>
    <tableColumn id="2" name="שיעור חשיפה בפועל " dataDxfId="266" dataCellStyle="Percent"/>
    <tableColumn id="3" name="שיעור חשיפה 2021" dataDxfId="265" dataCellStyle="Percent"/>
    <tableColumn id="4" name="שיעור חשיפה יוני 2021" dataDxfId="264" dataCellStyle="Percent 2"/>
    <tableColumn id="5" name="טווח סטייה מקסימאלי" dataDxfId="263" dataCellStyle="Percent 2"/>
    <tableColumn id="6" name="שיעור מינימאלי חשיפה צפויה" dataDxfId="262" dataCellStyle="Percent 2"/>
    <tableColumn id="7" name="שיעור מקסימלי חשיפה צפויה" dataDxfId="261" dataCellStyle="Percent 2">
      <calculatedColumnFormula>F13+G13</calculatedColumnFormula>
    </tableColumn>
    <tableColumn id="8" name="מדד היחס 2021" dataDxfId="260"/>
  </tableColumns>
  <tableStyleInfo name="TableStyleMedium2" showFirstColumn="0" showLastColumn="0" showRowStripes="1" showColumnStripes="0"/>
</table>
</file>

<file path=xl/tables/table15.xml><?xml version="1.0" encoding="utf-8"?>
<table xmlns="http://schemas.openxmlformats.org/spreadsheetml/2006/main" id="15" name="Table15" displayName="Table15" ref="C22:J29" totalsRowShown="0" headerRowDxfId="259" dataDxfId="257" headerRowBorderDxfId="258" tableBorderDxfId="256" dataCellStyle="Percent 2">
  <autoFilter ref="C22:J29"/>
  <tableColumns count="8">
    <tableColumn id="1" name="אפיק ההשקעה" dataDxfId="255"/>
    <tableColumn id="2" name="שיעור חשיפה בפועל " dataDxfId="254" dataCellStyle="Percent"/>
    <tableColumn id="3" name="שיעור חשיפה 2021" dataDxfId="253" dataCellStyle="Percent"/>
    <tableColumn id="4" name="שיעור חשיפה יוני 2021" dataDxfId="252" dataCellStyle="Percent 2"/>
    <tableColumn id="5" name="טווח סטייה מקסימאלי" dataDxfId="251" dataCellStyle="Percent 2"/>
    <tableColumn id="6" name="שיעור מינימאלי חשיפה צפויה" dataDxfId="250" dataCellStyle="Percent 2"/>
    <tableColumn id="7" name="שיעור מקסימלי חשיפה צפויה" dataDxfId="249" dataCellStyle="Percent 2">
      <calculatedColumnFormula>F23+G23</calculatedColumnFormula>
    </tableColumn>
    <tableColumn id="8" name="מדד היחס 2021" dataDxfId="248"/>
  </tableColumns>
  <tableStyleInfo name="TableStyleMedium2" showFirstColumn="0" showLastColumn="0" showRowStripes="1" showColumnStripes="0"/>
</table>
</file>

<file path=xl/tables/table16.xml><?xml version="1.0" encoding="utf-8"?>
<table xmlns="http://schemas.openxmlformats.org/spreadsheetml/2006/main" id="16" name="Table16" displayName="Table16" ref="C32:J39" totalsRowShown="0" headerRowDxfId="247" dataDxfId="245" headerRowBorderDxfId="246" tableBorderDxfId="244" dataCellStyle="Percent 2">
  <autoFilter ref="C32:J39"/>
  <tableColumns count="8">
    <tableColumn id="1" name="אפיק ההשקעה" dataDxfId="243"/>
    <tableColumn id="2" name="שיעור חשיפה בפועל " dataDxfId="242" dataCellStyle="Percent"/>
    <tableColumn id="3" name="שיעור חשיפה 2021" dataDxfId="241" dataCellStyle="Percent"/>
    <tableColumn id="4" name="שיעור חשיפה יוני 2021" dataDxfId="240" dataCellStyle="Percent 2"/>
    <tableColumn id="5" name="טווח סטייה מקסימאלי" dataDxfId="239" dataCellStyle="Percent 2"/>
    <tableColumn id="6" name="שיעור מינימאלי חשיפה צפויה" dataDxfId="238" dataCellStyle="Percent 2"/>
    <tableColumn id="7" name="שיעור מקסימלי חשיפה צפויה" dataDxfId="237" dataCellStyle="Percent 2">
      <calculatedColumnFormula>F33+G33</calculatedColumnFormula>
    </tableColumn>
    <tableColumn id="8" name="מדד היחס 2021" dataDxfId="236"/>
  </tableColumns>
  <tableStyleInfo name="TableStyleMedium2" showFirstColumn="0" showLastColumn="0" showRowStripes="1" showColumnStripes="0"/>
</table>
</file>

<file path=xl/tables/table17.xml><?xml version="1.0" encoding="utf-8"?>
<table xmlns="http://schemas.openxmlformats.org/spreadsheetml/2006/main" id="17" name="Table17" displayName="Table17" ref="C42:J49" totalsRowShown="0" headerRowDxfId="235" headerRowBorderDxfId="234" tableBorderDxfId="233">
  <autoFilter ref="C42:J49"/>
  <tableColumns count="8">
    <tableColumn id="1" name="אפיק ההשקעה" dataDxfId="232"/>
    <tableColumn id="2" name="שיעור חשיפה בפועל " dataDxfId="231" dataCellStyle="Percent"/>
    <tableColumn id="3" name="שיעור חשיפה 2021" dataDxfId="230" dataCellStyle="Percent"/>
    <tableColumn id="4" name="שיעור חשיפה יוני 2021" dataDxfId="229" dataCellStyle="Percent 2"/>
    <tableColumn id="5" name="טווח סטייה מקסימאלי" dataDxfId="228" dataCellStyle="Percent 2"/>
    <tableColumn id="6" name="שיעור מינימאלי חשיפה צפויה" dataDxfId="227" dataCellStyle="Percent 2"/>
    <tableColumn id="7" name="שיעור מקסימלי חשיפה צפויה" dataDxfId="226" dataCellStyle="Percent 2">
      <calculatedColumnFormula>F43+G43</calculatedColumnFormula>
    </tableColumn>
    <tableColumn id="8" name="מדד היחס 2021" dataDxfId="225"/>
  </tableColumns>
  <tableStyleInfo name="TableStyleMedium2" showFirstColumn="0" showLastColumn="0" showRowStripes="1" showColumnStripes="0"/>
</table>
</file>

<file path=xl/tables/table18.xml><?xml version="1.0" encoding="utf-8"?>
<table xmlns="http://schemas.openxmlformats.org/spreadsheetml/2006/main" id="18" name="Table18" displayName="Table18" ref="C53:J60" totalsRowShown="0" headerRowDxfId="224" headerRowBorderDxfId="223" tableBorderDxfId="222">
  <autoFilter ref="C53:J60"/>
  <tableColumns count="8">
    <tableColumn id="1" name="אפיק ההשקעה" dataDxfId="221"/>
    <tableColumn id="2" name="שיעור חשיפה בפועל " dataDxfId="220" dataCellStyle="Percent"/>
    <tableColumn id="3" name="שיעור חשיפה 2021" dataDxfId="219" dataCellStyle="Percent"/>
    <tableColumn id="4" name="שיעור חשיפה יוני 2021" dataDxfId="218" dataCellStyle="Percent 2"/>
    <tableColumn id="5" name="טווח סטייה מקסימאלי" dataDxfId="217" dataCellStyle="Percent 2"/>
    <tableColumn id="6" name="שיעור מינימאלי חשיפה צפויה" dataDxfId="216" dataCellStyle="Percent 2"/>
    <tableColumn id="7" name="שיעור מקסימלי חשיפה צפויה" dataDxfId="215" dataCellStyle="Percent 2">
      <calculatedColumnFormula>F54+G54</calculatedColumnFormula>
    </tableColumn>
    <tableColumn id="8" name="מדד היחס 2021" dataDxfId="214"/>
  </tableColumns>
  <tableStyleInfo name="TableStyleMedium2" showFirstColumn="0" showLastColumn="0" showRowStripes="1" showColumnStripes="0"/>
</table>
</file>

<file path=xl/tables/table19.xml><?xml version="1.0" encoding="utf-8"?>
<table xmlns="http://schemas.openxmlformats.org/spreadsheetml/2006/main" id="19" name="Table19" displayName="Table19" ref="C2:J9" totalsRowShown="0" headerRowDxfId="213" dataDxfId="211" headerRowBorderDxfId="212" tableBorderDxfId="210" dataCellStyle="Percent 2">
  <autoFilter ref="C2:J9"/>
  <tableColumns count="8">
    <tableColumn id="1" name="אפיק ההשקעה" dataDxfId="209"/>
    <tableColumn id="2" name="שיעור חשיפה בפועל " dataDxfId="208" dataCellStyle="Percent"/>
    <tableColumn id="3" name="שיעור חשיפה ינואר 2021" dataDxfId="207" dataCellStyle="Percent"/>
    <tableColumn id="4" name="שיעור חשיפה יוני 2021" dataDxfId="206" dataCellStyle="Percent 2"/>
    <tableColumn id="5" name="טווח סטייה מקסימאלי" dataDxfId="205" dataCellStyle="Percent 2"/>
    <tableColumn id="6" name="שיעור מינימאלי חשיפה צפויה" dataDxfId="204" dataCellStyle="Percent 2"/>
    <tableColumn id="7" name="שיעור מקסימלי חשיפה צפויה" dataDxfId="203" dataCellStyle="Percent 2">
      <calculatedColumnFormula>F3+G3</calculatedColumnFormula>
    </tableColumn>
    <tableColumn id="8" name="מדד היחס 2021" dataDxfId="20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7:J25" totalsRowShown="0" headerRowDxfId="402" headerRowBorderDxfId="401" tableBorderDxfId="400">
  <autoFilter ref="C17:J25"/>
  <tableColumns count="8">
    <tableColumn id="1" name="אפיק ההשקעה" dataDxfId="399"/>
    <tableColumn id="2" name="שיעור חשיפה בפועל " dataDxfId="398" dataCellStyle="Percent"/>
    <tableColumn id="3" name="שיעור חשיפה  ינואר 2021" dataDxfId="397" dataCellStyle="Percent"/>
    <tableColumn id="4" name="שיעור חשיפה  יוני 2021"/>
    <tableColumn id="5" name="טווח סטייה מקסימאלי" dataDxfId="396" dataCellStyle="Percent 2"/>
    <tableColumn id="6" name="שיעור מינימאלי חשיפה צפויה" dataDxfId="395" dataCellStyle="Percent 2"/>
    <tableColumn id="7" name="שיעור מקסימלי חשיפה צפויה" dataDxfId="394" dataCellStyle="Percent 2">
      <calculatedColumnFormula>F18+G18</calculatedColumnFormula>
    </tableColumn>
    <tableColumn id="8" name="מדד היחס 2021" dataDxfId="393"/>
  </tableColumns>
  <tableStyleInfo name="TableStyleMedium2" showFirstColumn="0" showLastColumn="0" showRowStripes="1" showColumnStripes="0"/>
</table>
</file>

<file path=xl/tables/table20.xml><?xml version="1.0" encoding="utf-8"?>
<table xmlns="http://schemas.openxmlformats.org/spreadsheetml/2006/main" id="20" name="Table20" displayName="Table20" ref="C15:J22" totalsRowShown="0" headerRowDxfId="201" dataDxfId="199" headerRowBorderDxfId="200" tableBorderDxfId="198" dataCellStyle="Percent 2">
  <autoFilter ref="C15:J22"/>
  <tableColumns count="8">
    <tableColumn id="1" name="אפיק ההשקעה" dataDxfId="197"/>
    <tableColumn id="2" name="שיעור חשיפה בפועל " dataDxfId="196" dataCellStyle="Percent"/>
    <tableColumn id="3" name="שיעור חשיפה 2021" dataDxfId="195" dataCellStyle="Percent"/>
    <tableColumn id="4" name="שיעור חשיפה יוני 2021" dataDxfId="194" dataCellStyle="Percent 2"/>
    <tableColumn id="5" name="טווח סטייה מקסימאלי" dataDxfId="193" dataCellStyle="Percent 2"/>
    <tableColumn id="6" name="שיעור מינימאלי חשיפה צפויה" dataDxfId="192" dataCellStyle="Percent 2"/>
    <tableColumn id="7" name="שיעור מקסימלי חשיפה צפויה" dataDxfId="191" dataCellStyle="Percent 2">
      <calculatedColumnFormula>F16+G16</calculatedColumnFormula>
    </tableColumn>
    <tableColumn id="8" name="מדד היחס 2021" dataDxfId="190"/>
  </tableColumns>
  <tableStyleInfo name="TableStyleMedium2" showFirstColumn="0" showLastColumn="0" showRowStripes="1" showColumnStripes="0"/>
</table>
</file>

<file path=xl/tables/table21.xml><?xml version="1.0" encoding="utf-8"?>
<table xmlns="http://schemas.openxmlformats.org/spreadsheetml/2006/main" id="21" name="Table21" displayName="Table21" ref="C2:J9" totalsRowShown="0" headerRowDxfId="189" headerRowBorderDxfId="188" tableBorderDxfId="187">
  <autoFilter ref="C2:J9"/>
  <tableColumns count="8">
    <tableColumn id="1" name="אפיק ההשקעה" dataDxfId="186"/>
    <tableColumn id="2" name="שיעור חשיפה בפועל " dataDxfId="185" dataCellStyle="Percent"/>
    <tableColumn id="3" name="שיעור חשיפה ינואר 2021"/>
    <tableColumn id="4" name="שיעור חשיפה יוני 2021"/>
    <tableColumn id="5" name="טווח סטייה מקסימאלי" dataDxfId="184" dataCellStyle="Percent 2"/>
    <tableColumn id="6" name="שיעור מינימאלי חשיפה צפויה" dataDxfId="183" dataCellStyle="Percent 2"/>
    <tableColumn id="7" name="שיעור מקסימלי חשיפה צפויה" dataDxfId="182" dataCellStyle="Percent 2">
      <calculatedColumnFormula>F3+G3</calculatedColumnFormula>
    </tableColumn>
    <tableColumn id="8" name="מדד היחס 2021" dataDxfId="181"/>
  </tableColumns>
  <tableStyleInfo name="TableStyleMedium2" showFirstColumn="0" showLastColumn="0" showRowStripes="1" showColumnStripes="0"/>
</table>
</file>

<file path=xl/tables/table22.xml><?xml version="1.0" encoding="utf-8"?>
<table xmlns="http://schemas.openxmlformats.org/spreadsheetml/2006/main" id="22" name="Table22" displayName="Table22" ref="C2:J9" totalsRowShown="0" headerRowDxfId="180" headerRowBorderDxfId="179" tableBorderDxfId="178">
  <autoFilter ref="C2:J9"/>
  <tableColumns count="8">
    <tableColumn id="1" name="אפיק ההשקעה" dataDxfId="177"/>
    <tableColumn id="2" name="שיעור חשיפה בפועל " dataDxfId="176" dataCellStyle="Percent"/>
    <tableColumn id="3" name="שיעור חשיפה ינואר 2021" dataDxfId="175" dataCellStyle="Percent"/>
    <tableColumn id="4" name="שיעור חשיפה יוני 2021" dataDxfId="174" dataCellStyle="Percent 2"/>
    <tableColumn id="5" name="טווח סטייה מקסימאלי" dataDxfId="173" dataCellStyle="Percent 2"/>
    <tableColumn id="6" name="שיעור מינימאלי חשיפה צפויה" dataDxfId="172" dataCellStyle="Percent 2"/>
    <tableColumn id="7" name="שיעור מקסימלי חשיפה צפויה" dataDxfId="171" dataCellStyle="Percent 2">
      <calculatedColumnFormula>F3+G3</calculatedColumnFormula>
    </tableColumn>
    <tableColumn id="8" name="מדד היחס 2021" dataDxfId="170"/>
  </tableColumns>
  <tableStyleInfo name="TableStyleMedium2" showFirstColumn="0" showLastColumn="0" showRowStripes="1" showColumnStripes="0"/>
</table>
</file>

<file path=xl/tables/table23.xml><?xml version="1.0" encoding="utf-8"?>
<table xmlns="http://schemas.openxmlformats.org/spreadsheetml/2006/main" id="23" name="Table23" displayName="Table23" ref="C12:J19" totalsRowShown="0" headerRowDxfId="169" headerRowBorderDxfId="168" tableBorderDxfId="167">
  <autoFilter ref="C12:J19"/>
  <tableColumns count="8">
    <tableColumn id="1" name="אפיק ההשקעה" dataDxfId="166"/>
    <tableColumn id="2" name="שיעור חשיפה בפועל " dataDxfId="165" dataCellStyle="Percent"/>
    <tableColumn id="3" name="שיעור חשיפה ינואר 2021" dataDxfId="164" dataCellStyle="Percent"/>
    <tableColumn id="4" name="שיעור חשיפה יוני 2021" dataDxfId="163" dataCellStyle="Percent 2"/>
    <tableColumn id="5" name="טווח סטייה מקסימאלי" dataDxfId="162" dataCellStyle="Percent 2"/>
    <tableColumn id="6" name="שיעור מינימאלי חשיפה צפויה" dataDxfId="161" dataCellStyle="Percent 2"/>
    <tableColumn id="7" name="שיעור מקסימלי חשיפה צפויה" dataDxfId="160" dataCellStyle="Percent 2">
      <calculatedColumnFormula>F13+G13</calculatedColumnFormula>
    </tableColumn>
    <tableColumn id="8" name="מדד היחס 2021" dataDxfId="159"/>
  </tableColumns>
  <tableStyleInfo name="TableStyleMedium2" showFirstColumn="0" showLastColumn="0" showRowStripes="1" showColumnStripes="0"/>
</table>
</file>

<file path=xl/tables/table24.xml><?xml version="1.0" encoding="utf-8"?>
<table xmlns="http://schemas.openxmlformats.org/spreadsheetml/2006/main" id="24" name="Table24" displayName="Table24" ref="C22:J29" totalsRowShown="0" headerRowDxfId="158" headerRowBorderDxfId="157" tableBorderDxfId="156">
  <autoFilter ref="C22:J29"/>
  <tableColumns count="8">
    <tableColumn id="1" name="אפיק ההשקעה" dataDxfId="155"/>
    <tableColumn id="2" name="שיעור חשיפה בפועל " dataDxfId="154" dataCellStyle="Percent"/>
    <tableColumn id="3" name="שיעור חשיפה ינואר 2021" dataDxfId="153" dataCellStyle="Percent"/>
    <tableColumn id="4" name="שיעור חשיפה יוני 2021" dataDxfId="152" dataCellStyle="Percent 2"/>
    <tableColumn id="5" name="טווח סטייה מקסימאלי" dataDxfId="151" dataCellStyle="Percent 2"/>
    <tableColumn id="6" name="שיעור מינימאלי חשיפה צפויה" dataDxfId="150" dataCellStyle="Percent 2"/>
    <tableColumn id="7" name="שיעור מקסימלי חשיפה צפויה" dataDxfId="149" dataCellStyle="Percent 2">
      <calculatedColumnFormula>F23+G23</calculatedColumnFormula>
    </tableColumn>
    <tableColumn id="8" name="מדד היחס 2021" dataDxfId="148"/>
  </tableColumns>
  <tableStyleInfo name="TableStyleMedium2" showFirstColumn="0" showLastColumn="0" showRowStripes="1" showColumnStripes="0"/>
</table>
</file>

<file path=xl/tables/table25.xml><?xml version="1.0" encoding="utf-8"?>
<table xmlns="http://schemas.openxmlformats.org/spreadsheetml/2006/main" id="25" name="Table25" displayName="Table25" ref="C33:J40" totalsRowShown="0" headerRowDxfId="147" headerRowBorderDxfId="146" tableBorderDxfId="145">
  <autoFilter ref="C33:J40"/>
  <tableColumns count="8">
    <tableColumn id="1" name="אפיק ההשקעה" dataDxfId="144"/>
    <tableColumn id="2" name="שיעור חשיפה בפועל " dataDxfId="143" dataCellStyle="Percent"/>
    <tableColumn id="3" name="שיעור חשיפה ינואר 2021" dataDxfId="142" dataCellStyle="Percent"/>
    <tableColumn id="4" name="שיעור חשיפה יוני 2021" dataDxfId="141" dataCellStyle="Percent 2"/>
    <tableColumn id="5" name="טווח סטייה מקסימאלי" dataDxfId="140" dataCellStyle="Percent 2"/>
    <tableColumn id="6" name="שיעור מינימאלי חשיפה צפויה" dataDxfId="139" dataCellStyle="Percent 2"/>
    <tableColumn id="7" name="שיעור מקסימלי חשיפה צפויה" dataDxfId="138" dataCellStyle="Percent 2">
      <calculatedColumnFormula>F34+G34</calculatedColumnFormula>
    </tableColumn>
    <tableColumn id="8" name="מדד היחס 2021" dataDxfId="137"/>
  </tableColumns>
  <tableStyleInfo name="TableStyleMedium2" showFirstColumn="0" showLastColumn="0" showRowStripes="1" showColumnStripes="0"/>
</table>
</file>

<file path=xl/tables/table26.xml><?xml version="1.0" encoding="utf-8"?>
<table xmlns="http://schemas.openxmlformats.org/spreadsheetml/2006/main" id="26" name="Table26" displayName="Table26" ref="C43:J50" totalsRowShown="0" headerRowDxfId="136" headerRowBorderDxfId="135" tableBorderDxfId="134">
  <autoFilter ref="C43:J50"/>
  <tableColumns count="8">
    <tableColumn id="1" name="אפיק ההשקעה" dataDxfId="133"/>
    <tableColumn id="2" name="שיעור חשיפה בפועל " dataDxfId="132" dataCellStyle="Percent"/>
    <tableColumn id="3" name="שיעור חשיפה ינואר 2021" dataDxfId="131" dataCellStyle="Percent"/>
    <tableColumn id="4" name="שיעור חשיפה יוני 2021" dataDxfId="130" dataCellStyle="Percent 2"/>
    <tableColumn id="5" name="טווח סטייה מקסימאלי" dataDxfId="129" dataCellStyle="Percent 2"/>
    <tableColumn id="6" name="שיעור מינימאלי חשיפה צפויה" dataDxfId="128" dataCellStyle="Percent 2"/>
    <tableColumn id="7" name="שיעור מקסימלי חשיפה צפויה" dataDxfId="127" dataCellStyle="Percent 2">
      <calculatedColumnFormula>F44+G44</calculatedColumnFormula>
    </tableColumn>
    <tableColumn id="8" name="מדד היחס 2021" dataDxfId="126"/>
  </tableColumns>
  <tableStyleInfo name="TableStyleMedium2" showFirstColumn="0" showLastColumn="0" showRowStripes="1" showColumnStripes="0"/>
</table>
</file>

<file path=xl/tables/table27.xml><?xml version="1.0" encoding="utf-8"?>
<table xmlns="http://schemas.openxmlformats.org/spreadsheetml/2006/main" id="27" name="Table27" displayName="Table27" ref="C54:J61" totalsRowShown="0" headerRowDxfId="125" dataDxfId="123" headerRowBorderDxfId="124" tableBorderDxfId="122" dataCellStyle="Percent 2">
  <autoFilter ref="C54:J61"/>
  <tableColumns count="8">
    <tableColumn id="1" name="אפיק ההשקעה" dataDxfId="121"/>
    <tableColumn id="2" name="שיעור חשיפה בפועל " dataDxfId="120" dataCellStyle="Percent"/>
    <tableColumn id="3" name="שיעור חשיפה ינואר 2021" dataDxfId="119" dataCellStyle="Percent"/>
    <tableColumn id="4" name="שיעור חשיפה יוני 2021" dataDxfId="118" dataCellStyle="Percent 2"/>
    <tableColumn id="5" name="טווח סטייה מקסימאלי" dataDxfId="117" dataCellStyle="Percent 2"/>
    <tableColumn id="6" name="שיעור מינימאלי חשיפה צפויה" dataDxfId="116" dataCellStyle="Percent 2"/>
    <tableColumn id="7" name="שיעור מקסימלי חשיפה צפויה" dataDxfId="115" dataCellStyle="Percent 2">
      <calculatedColumnFormula>F55+G55</calculatedColumnFormula>
    </tableColumn>
    <tableColumn id="8" name="מדד היחס 2021" dataDxfId="114"/>
  </tableColumns>
  <tableStyleInfo name="TableStyleMedium2" showFirstColumn="0" showLastColumn="0" showRowStripes="1" showColumnStripes="0"/>
</table>
</file>

<file path=xl/tables/table28.xml><?xml version="1.0" encoding="utf-8"?>
<table xmlns="http://schemas.openxmlformats.org/spreadsheetml/2006/main" id="28" name="Table28" displayName="Table28" ref="C66:J73" totalsRowShown="0" headerRowDxfId="113" dataDxfId="111" headerRowBorderDxfId="112" tableBorderDxfId="110" dataCellStyle="Percent 2">
  <autoFilter ref="C66:J73"/>
  <tableColumns count="8">
    <tableColumn id="1" name="אפיק ההשקעה" dataDxfId="109"/>
    <tableColumn id="2" name="שיעור חשיפה בפועל " dataDxfId="108" dataCellStyle="Percent"/>
    <tableColumn id="3" name="שיעור חשיפה ינואר 2021" dataDxfId="107" dataCellStyle="Percent"/>
    <tableColumn id="4" name="שיעור חשיפה יוני 2021" dataDxfId="106" dataCellStyle="Percent 2"/>
    <tableColumn id="5" name="טווח סטייה מקסימאלי" dataDxfId="105" dataCellStyle="Percent 2"/>
    <tableColumn id="6" name="שיעור מינימאלי חשיפה צפויה" dataDxfId="104" dataCellStyle="Percent 2"/>
    <tableColumn id="7" name="שיעור מקסימלי חשיפה צפויה" dataDxfId="103" dataCellStyle="Percent 2">
      <calculatedColumnFormula>F67+G67</calculatedColumnFormula>
    </tableColumn>
    <tableColumn id="8" name="מדד היחס 2021" dataDxfId="102"/>
  </tableColumns>
  <tableStyleInfo name="TableStyleMedium2" showFirstColumn="0" showLastColumn="0" showRowStripes="1" showColumnStripes="0"/>
</table>
</file>

<file path=xl/tables/table29.xml><?xml version="1.0" encoding="utf-8"?>
<table xmlns="http://schemas.openxmlformats.org/spreadsheetml/2006/main" id="29" name="Table29" displayName="Table29" ref="C77:J85" totalsRowShown="0" headerRowBorderDxfId="101" tableBorderDxfId="100">
  <autoFilter ref="C77:J85"/>
  <tableColumns count="8">
    <tableColumn id="1" name="אפיק ההשקעה" dataDxfId="99"/>
    <tableColumn id="2" name="שיעור חשיפה בפועל " dataDxfId="98" dataCellStyle="Percent"/>
    <tableColumn id="3" name="שיעור חשיפה ינואר 2021" dataDxfId="97" dataCellStyle="Percent"/>
    <tableColumn id="4" name="שיעור חשיפה יוני 2021" dataDxfId="96" dataCellStyle="Percent"/>
    <tableColumn id="5" name="טווח סטייה מקסימאלי" dataDxfId="95" dataCellStyle="Percent 2"/>
    <tableColumn id="6" name="שיעור מינימאלי חשיפה צפויה" dataDxfId="94" dataCellStyle="Percent 2"/>
    <tableColumn id="7" name="שיעור מקסימלי חשיפה צפויה" dataDxfId="93" dataCellStyle="Percent 2">
      <calculatedColumnFormula>F78+G78</calculatedColumnFormula>
    </tableColumn>
    <tableColumn id="8" name="מדד היחס 2021" dataDxfId="92"/>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C30:J38" totalsRowShown="0" headerRowDxfId="392" headerRowBorderDxfId="391" tableBorderDxfId="390">
  <autoFilter ref="C30:J38"/>
  <tableColumns count="8">
    <tableColumn id="1" name="אפיק ההשקעה" dataDxfId="389"/>
    <tableColumn id="2" name="שיעור חשיפה בפועל " dataDxfId="388" dataCellStyle="Percent"/>
    <tableColumn id="3" name="שיעור חשיפה  ינואר 2021" dataDxfId="387" dataCellStyle="Percent"/>
    <tableColumn id="4" name="שיעור חשיפה  יוני 2021"/>
    <tableColumn id="5" name="טווח סטייה מקסימאלי" dataDxfId="386" dataCellStyle="Percent 2"/>
    <tableColumn id="6" name="שיעור מינימאלי חשיפה צפויה" dataDxfId="385" dataCellStyle="Percent 2"/>
    <tableColumn id="7" name="שיעור מקסימלי חשיפה צפויה" dataDxfId="384" dataCellStyle="Percent 2">
      <calculatedColumnFormula>F31+G31</calculatedColumnFormula>
    </tableColumn>
    <tableColumn id="8" name="מדד היחס 2021" dataDxfId="383"/>
  </tableColumns>
  <tableStyleInfo name="TableStyleMedium2" showFirstColumn="0" showLastColumn="0" showRowStripes="1" showColumnStripes="0"/>
</table>
</file>

<file path=xl/tables/table30.xml><?xml version="1.0" encoding="utf-8"?>
<table xmlns="http://schemas.openxmlformats.org/spreadsheetml/2006/main" id="30" name="Table30" displayName="Table30" ref="C90:J98" totalsRowShown="0" headerRowBorderDxfId="91" tableBorderDxfId="90">
  <autoFilter ref="C90:J98"/>
  <tableColumns count="8">
    <tableColumn id="1" name="אפיק ההשקעה" dataDxfId="89"/>
    <tableColumn id="2" name="שיעור חשיפה בפועל " dataDxfId="88" dataCellStyle="Percent"/>
    <tableColumn id="3" name="שיעור חשיפה ינואר 2021" dataDxfId="87" dataCellStyle="Percent"/>
    <tableColumn id="4" name="שיעור חשיפה יוני 2021" dataDxfId="86" dataCellStyle="Percent"/>
    <tableColumn id="5" name="טווח סטייה מקסימאלי" dataDxfId="85" dataCellStyle="Percent 2"/>
    <tableColumn id="6" name="שיעור מינימאלי חשיפה צפויה" dataDxfId="84" dataCellStyle="Percent 2"/>
    <tableColumn id="7" name="שיעור מקסימלי חשיפה צפויה" dataDxfId="83" dataCellStyle="Percent 2">
      <calculatedColumnFormula>F91+G91</calculatedColumnFormula>
    </tableColumn>
    <tableColumn id="8" name="מדד היחס 2021" dataDxfId="82"/>
  </tableColumns>
  <tableStyleInfo name="TableStyleMedium2" showFirstColumn="0" showLastColumn="0" showRowStripes="1" showColumnStripes="0"/>
</table>
</file>

<file path=xl/tables/table31.xml><?xml version="1.0" encoding="utf-8"?>
<table xmlns="http://schemas.openxmlformats.org/spreadsheetml/2006/main" id="31" name="Table31" displayName="Table31" ref="C2:J10" totalsRowShown="0" headerRowDxfId="81" headerRowBorderDxfId="80" tableBorderDxfId="79">
  <autoFilter ref="C2:J10"/>
  <tableColumns count="8">
    <tableColumn id="1" name="אפיק ההשקעה" dataDxfId="78"/>
    <tableColumn id="2" name="שיעור חשיפה בפועל " dataDxfId="77" dataCellStyle="Percent"/>
    <tableColumn id="3" name="שיעור חשיפה ינואר 2021" dataDxfId="76"/>
    <tableColumn id="4" name="שיעור חשיפה יוני 2021" dataDxfId="75"/>
    <tableColumn id="5" name="טווח סטייה מקסימאלי" dataDxfId="74" dataCellStyle="Percent 2"/>
    <tableColumn id="6" name="שיעור מינימאלי חשיפה צפויה" dataDxfId="73" dataCellStyle="Percent 2"/>
    <tableColumn id="7" name="שיעור מקסימלי חשיפה צפויה" dataDxfId="72" dataCellStyle="Percent 2">
      <calculatedColumnFormula>F3+G3</calculatedColumnFormula>
    </tableColumn>
    <tableColumn id="8" name="מדד היחס 2021" dataDxfId="71"/>
  </tableColumns>
  <tableStyleInfo name="TableStyleMedium2" showFirstColumn="0" showLastColumn="0" showRowStripes="1" showColumnStripes="0"/>
</table>
</file>

<file path=xl/tables/table32.xml><?xml version="1.0" encoding="utf-8"?>
<table xmlns="http://schemas.openxmlformats.org/spreadsheetml/2006/main" id="32" name="Table32" displayName="Table32" ref="C2:J9" totalsRowShown="0" headerRowDxfId="70" headerRowBorderDxfId="69" tableBorderDxfId="68">
  <autoFilter ref="C2:J9"/>
  <tableColumns count="8">
    <tableColumn id="1" name="אפיק ההשקעה" dataDxfId="67"/>
    <tableColumn id="2" name="שיעור חשיפה בפועל " dataDxfId="66" dataCellStyle="Percent"/>
    <tableColumn id="3" name="שיעור חשיפה ינואר 2021" dataDxfId="65" dataCellStyle="Percent"/>
    <tableColumn id="4" name="שיעור חשיפה יוני 2021" dataDxfId="64" dataCellStyle="Percent"/>
    <tableColumn id="5" name="טווח סטייה מקסימאלי" dataDxfId="63" dataCellStyle="Percent 2"/>
    <tableColumn id="6" name="שיעור מינימאלי חשיפה צפויה" dataDxfId="62" dataCellStyle="Percent 2"/>
    <tableColumn id="7" name="שיעור מקסימלי חשיפה צפויה" dataDxfId="61" dataCellStyle="Percent 2">
      <calculatedColumnFormula>F3+G3</calculatedColumnFormula>
    </tableColumn>
    <tableColumn id="8" name="מדד היחס 2021" dataDxfId="60"/>
  </tableColumns>
  <tableStyleInfo name="TableStyleMedium2" showFirstColumn="0" showLastColumn="0" showRowStripes="1" showColumnStripes="0"/>
</table>
</file>

<file path=xl/tables/table33.xml><?xml version="1.0" encoding="utf-8"?>
<table xmlns="http://schemas.openxmlformats.org/spreadsheetml/2006/main" id="34" name="Table34" displayName="Table34" ref="C2:K3" insertRow="1" insertRowShift="1" totalsRowShown="0" headerRowBorderDxfId="59" tableBorderDxfId="58">
  <autoFilter ref="C2:K3"/>
  <tableColumns count="9">
    <tableColumn id="1" name="אפיק ההשקעה" dataDxfId="57"/>
    <tableColumn id="2" name="שיעור חשיפה בפועל " dataDxfId="56"/>
    <tableColumn id="3" name="שיעור חשיפה ינואר 2021" dataDxfId="55"/>
    <tableColumn id="4" name="שיעור חשיפה יוני 2021" dataDxfId="54"/>
    <tableColumn id="5" name="טווח סטייה מקסימאלי" dataDxfId="53"/>
    <tableColumn id="6" name="שיעור מינימאלי חשיפה צפויה" dataDxfId="52"/>
    <tableColumn id="7" name="שיעור מקסימלי חשיפה צפויה" dataDxfId="51"/>
    <tableColumn id="8" name="גבולות שיעור החשיפה הצפויה " dataDxfId="50"/>
    <tableColumn id="9" name="מדד היחס 2021" dataDxfId="49"/>
  </tableColumns>
  <tableStyleInfo name="TableStyleMedium2" showFirstColumn="0" showLastColumn="0" showRowStripes="1" showColumnStripes="0"/>
</table>
</file>

<file path=xl/tables/table34.xml><?xml version="1.0" encoding="utf-8"?>
<table xmlns="http://schemas.openxmlformats.org/spreadsheetml/2006/main" id="35" name="Table35" displayName="Table35" ref="C2:K9" totalsRowShown="0" headerRowDxfId="48" dataDxfId="46" headerRowBorderDxfId="47" tableBorderDxfId="45" dataCellStyle="Percent 2">
  <autoFilter ref="C2:K9"/>
  <tableColumns count="9">
    <tableColumn id="1" name="אפיק ההשקעה" dataDxfId="44"/>
    <tableColumn id="2" name="שיעור חשיפה בפועל " dataDxfId="43" dataCellStyle="Percent"/>
    <tableColumn id="3" name="שיעור חשיפה ינואר 2021" dataDxfId="42" dataCellStyle="Percent 2"/>
    <tableColumn id="4" name="שיעור חשיפה יוני 2021" dataDxfId="41" dataCellStyle="Percent 2"/>
    <tableColumn id="5" name="טווח סטייה מקסימאלי" dataDxfId="40" dataCellStyle="Percent 2"/>
    <tableColumn id="6" name="שיעור מינימאלי חשיפה צפויה" dataDxfId="39" dataCellStyle="Percent 2"/>
    <tableColumn id="7" name="שיעור מקסימלי חשיפה צפויה" dataDxfId="38" dataCellStyle="Percent 2">
      <calculatedColumnFormula>F3+G3</calculatedColumnFormula>
    </tableColumn>
    <tableColumn id="8" name="גבולות שיעור החשיפה הצפויה " dataDxfId="37" dataCellStyle="Percent 2"/>
    <tableColumn id="9" name="מדד היחס 2021" dataDxfId="36"/>
  </tableColumns>
  <tableStyleInfo name="TableStyleMedium2" showFirstColumn="0" showLastColumn="0" showRowStripes="1" showColumnStripes="0"/>
</table>
</file>

<file path=xl/tables/table35.xml><?xml version="1.0" encoding="utf-8"?>
<table xmlns="http://schemas.openxmlformats.org/spreadsheetml/2006/main" id="36" name="Table36" displayName="Table36" ref="C13:K20" totalsRowShown="0" dataDxfId="34" headerRowBorderDxfId="35" tableBorderDxfId="33" dataCellStyle="Percent 2">
  <autoFilter ref="C13:K20"/>
  <tableColumns count="9">
    <tableColumn id="1" name="אפיק ההשקעה" dataDxfId="32"/>
    <tableColumn id="2" name="שיעור חשיפה בפועל " dataDxfId="31" dataCellStyle="Percent"/>
    <tableColumn id="3" name="שיעור חשיפה 2021" dataDxfId="30" dataCellStyle="Percent 2"/>
    <tableColumn id="4" name="שיעור חשיפה יוני 2021" dataDxfId="29" dataCellStyle="Percent 2"/>
    <tableColumn id="5" name="טווח סטייה מקסימאלי" dataDxfId="28" dataCellStyle="Percent 2"/>
    <tableColumn id="6" name="שיעור מינימאלי חשיפה צפויה" dataDxfId="27" dataCellStyle="Percent 2"/>
    <tableColumn id="7" name="שיעור מקסימלי חשיפה צפויה" dataDxfId="26" dataCellStyle="Percent 2"/>
    <tableColumn id="8" name="גבולות שיעור החשיפה הצפויה" dataDxfId="25" dataCellStyle="Percent 2"/>
    <tableColumn id="9" name="מדד היחס 2021" dataDxfId="24"/>
  </tableColumns>
  <tableStyleInfo name="TableStyleMedium2" showFirstColumn="0" showLastColumn="0" showRowStripes="1" showColumnStripes="0"/>
</table>
</file>

<file path=xl/tables/table36.xml><?xml version="1.0" encoding="utf-8"?>
<table xmlns="http://schemas.openxmlformats.org/spreadsheetml/2006/main" id="37" name="Table37" displayName="Table37" ref="C2:F6" totalsRowShown="0" headerRowDxfId="23" tableBorderDxfId="22">
  <autoFilter ref="C2:F6"/>
  <tableColumns count="4">
    <tableColumn id="1" name="מדיניות השקעה" dataDxfId="21"/>
    <tableColumn id="2" name="יונ-21" dataDxfId="20"/>
    <tableColumn id="3" name="מדד יחס 2021" dataDxfId="19"/>
    <tableColumn id="4" name="Column1" dataDxfId="18"/>
  </tableColumns>
  <tableStyleInfo name="TableStyleMedium2" showFirstColumn="0" showLastColumn="0" showRowStripes="1" showColumnStripes="0"/>
</table>
</file>

<file path=xl/tables/table37.xml><?xml version="1.0" encoding="utf-8"?>
<table xmlns="http://schemas.openxmlformats.org/spreadsheetml/2006/main" id="38" name="Table38" displayName="Table38" ref="C8:F12" totalsRowShown="0" headerRowDxfId="17" tableBorderDxfId="16">
  <autoFilter ref="C8:F12"/>
  <tableColumns count="4">
    <tableColumn id="1" name="מדיניות השקעה" dataDxfId="15"/>
    <tableColumn id="2" name="יונ-21" dataDxfId="14"/>
    <tableColumn id="3" name="מדד יחס 2021" dataDxfId="13"/>
    <tableColumn id="4" name="Column1" dataDxfId="12"/>
  </tableColumns>
  <tableStyleInfo name="TableStyleMedium2" showFirstColumn="0" showLastColumn="0" showRowStripes="1" showColumnStripes="0"/>
</table>
</file>

<file path=xl/tables/table38.xml><?xml version="1.0" encoding="utf-8"?>
<table xmlns="http://schemas.openxmlformats.org/spreadsheetml/2006/main" id="39" name="Table39" displayName="Table39" ref="C14:F18" totalsRowShown="0" tableBorderDxfId="11">
  <autoFilter ref="C14:F18"/>
  <tableColumns count="4">
    <tableColumn id="1" name="מדיניות השקעה"/>
    <tableColumn id="2" name="יונ-21" dataDxfId="10"/>
    <tableColumn id="3" name="מדד יחס 2021" dataDxfId="9"/>
    <tableColumn id="4" name="Column1" dataDxfId="8"/>
  </tableColumns>
  <tableStyleInfo name="TableStyleMedium2" showFirstColumn="0" showLastColumn="0" showRowStripes="1" showColumnStripes="0"/>
</table>
</file>

<file path=xl/tables/table39.xml><?xml version="1.0" encoding="utf-8"?>
<table xmlns="http://schemas.openxmlformats.org/spreadsheetml/2006/main" id="40" name="Table40" displayName="Table40" ref="C20:F24" totalsRowShown="0" tableBorderDxfId="7">
  <autoFilter ref="C20:F24"/>
  <tableColumns count="4">
    <tableColumn id="1" name="מדיניות השקעה"/>
    <tableColumn id="2" name="יונ-21" dataDxfId="6"/>
    <tableColumn id="3" name="מדד יחס 2021" dataDxfId="5"/>
    <tableColumn id="4" name="Column1" dataDxfId="4"/>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C44:J51" totalsRowShown="0" headerRowDxfId="382" headerRowBorderDxfId="381" tableBorderDxfId="380">
  <autoFilter ref="C44:J51"/>
  <tableColumns count="8">
    <tableColumn id="1" name="אפיק ההשקעה" dataDxfId="379"/>
    <tableColumn id="2" name="שיעור חשיפה בפועל " dataDxfId="378" dataCellStyle="Percent"/>
    <tableColumn id="3" name="שיעור חשיפה  ינואר 2021" dataDxfId="377" dataCellStyle="Percent"/>
    <tableColumn id="4" name="שיעור חשיפה  יוני 2021" dataDxfId="376" dataCellStyle="Percent 2"/>
    <tableColumn id="5" name="טווח סטייה מקסימאלי" dataDxfId="375" dataCellStyle="Percent 2"/>
    <tableColumn id="6" name="שיעור מינימאלי חשיפה צפויה" dataDxfId="374" dataCellStyle="Percent 2"/>
    <tableColumn id="7" name="שיעור מקסימלי חשיפה צפויה" dataDxfId="373" dataCellStyle="Percent 2">
      <calculatedColumnFormula>F45+G45</calculatedColumnFormula>
    </tableColumn>
    <tableColumn id="8" name="מדד היחס 2021" dataDxfId="372"/>
  </tableColumns>
  <tableStyleInfo name="TableStyleMedium2" showFirstColumn="0" showLastColumn="0" showRowStripes="1" showColumnStripes="0"/>
</table>
</file>

<file path=xl/tables/table40.xml><?xml version="1.0" encoding="utf-8"?>
<table xmlns="http://schemas.openxmlformats.org/spreadsheetml/2006/main" id="41" name="Table41" displayName="Table41" ref="C26:F30" totalsRowShown="0" tableBorderDxfId="3">
  <autoFilter ref="C26:F30"/>
  <tableColumns count="4">
    <tableColumn id="1" name="מדיניות השקעה"/>
    <tableColumn id="2" name="יונ-21" dataDxfId="2"/>
    <tableColumn id="3" name="מדד יחס 2021" dataDxfId="1"/>
    <tableColumn id="4" name="Column1" dataDxfId="0"/>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C56:J63" totalsRowShown="0" headerRowDxfId="371" headerRowBorderDxfId="370" tableBorderDxfId="369">
  <autoFilter ref="C56:J63"/>
  <tableColumns count="8">
    <tableColumn id="1" name="אפיק ההשקעה" dataDxfId="368"/>
    <tableColumn id="2" name="שיעור חשיפה בפועל " dataDxfId="367" dataCellStyle="Percent"/>
    <tableColumn id="3" name="שיעור חשיפה  ינואר 2021" dataDxfId="366" dataCellStyle="Percent"/>
    <tableColumn id="4" name="שיעור חשיפה  יוני 2021" dataDxfId="365" dataCellStyle="Percent 2"/>
    <tableColumn id="5" name="טווח סטייה מקסימאלי" dataDxfId="364" dataCellStyle="Percent 2"/>
    <tableColumn id="6" name="שיעור מינימאלי חשיפה צפויה" dataDxfId="363" dataCellStyle="Percent 2"/>
    <tableColumn id="7" name="שיעור מקסימלי חשיפה צפויה" dataDxfId="362" dataCellStyle="Percent 2">
      <calculatedColumnFormula>F57+G57</calculatedColumnFormula>
    </tableColumn>
    <tableColumn id="8" name="מדד היחס 2021" dataDxfId="361"/>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C69:J76" totalsRowShown="0" headerRowDxfId="360" headerRowBorderDxfId="359" tableBorderDxfId="358">
  <autoFilter ref="C69:J76"/>
  <tableColumns count="8">
    <tableColumn id="1" name="אפיק ההשקעה" dataDxfId="357"/>
    <tableColumn id="2" name="שיעור חשיפה בפועל " dataDxfId="356" dataCellStyle="Percent"/>
    <tableColumn id="3" name="שיעור חשיפה  ינואר 2021" dataDxfId="355" dataCellStyle="Percent"/>
    <tableColumn id="4" name="שיעור חשיפה  יוני 2021" dataDxfId="354" dataCellStyle="Percent 2"/>
    <tableColumn id="5" name="טווח סטייה מקסימאלי" dataDxfId="353" dataCellStyle="Percent 2"/>
    <tableColumn id="6" name="שיעור מינימאלי חשיפה צפויה" dataDxfId="352" dataCellStyle="Percent 2"/>
    <tableColumn id="7" name="שיעור מקסימלי חשיפה צפויה" dataDxfId="351" dataCellStyle="Percent 2">
      <calculatedColumnFormula>F70+G70</calculatedColumnFormula>
    </tableColumn>
    <tableColumn id="8" name="מדד היחס 2021" dataDxfId="350"/>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C81:J88" totalsRowShown="0" headerRowDxfId="349" headerRowBorderDxfId="348" tableBorderDxfId="347">
  <autoFilter ref="C81:J88"/>
  <tableColumns count="8">
    <tableColumn id="1" name="אפיק ההשקעה" dataDxfId="346"/>
    <tableColumn id="2" name="שיעור חשיפה בפועל " dataDxfId="345" dataCellStyle="Percent"/>
    <tableColumn id="3" name="שיעור חשיפה  ינואר 2021" dataDxfId="344" dataCellStyle="Percent"/>
    <tableColumn id="4" name="שיעור חשיפה  יוני 2021" dataDxfId="343" dataCellStyle="Percent 2"/>
    <tableColumn id="5" name="טווח סטייה מקסימאלי" dataDxfId="342" dataCellStyle="Percent 2"/>
    <tableColumn id="6" name="שיעור מינימאלי חשיפה צפויה" dataDxfId="341" dataCellStyle="Percent 2"/>
    <tableColumn id="7" name="שיעור מקסימלי חשיפה צפויה" dataDxfId="340" dataCellStyle="Percent 2">
      <calculatedColumnFormula>F82+G82</calculatedColumnFormula>
    </tableColumn>
    <tableColumn id="8" name="מדד היחס 2021" dataDxfId="339"/>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C92:J99" totalsRowShown="0" headerRowDxfId="338" headerRowBorderDxfId="337" tableBorderDxfId="336">
  <autoFilter ref="C92:J99"/>
  <tableColumns count="8">
    <tableColumn id="1" name="אפיק ההשקעה" dataDxfId="335"/>
    <tableColumn id="2" name="שיעור חשיפה בפועל " dataDxfId="334" dataCellStyle="Percent"/>
    <tableColumn id="3" name="שיעור חשיפה  ינואר 2021" dataDxfId="333" dataCellStyle="Percent"/>
    <tableColumn id="4" name="שיעור חשיפה  יוני 2021" dataDxfId="332" dataCellStyle="Percent 2"/>
    <tableColumn id="5" name="טווח סטייה מקסימאלי" dataDxfId="331" dataCellStyle="Percent 2"/>
    <tableColumn id="6" name="שיעור מינימאלי חשיפה צפויה" dataDxfId="330" dataCellStyle="Percent 2"/>
    <tableColumn id="7" name="שיעור מקסימלי חשיפה צפויה" dataDxfId="329" dataCellStyle="Percent 2">
      <calculatedColumnFormula>F93+G93</calculatedColumnFormula>
    </tableColumn>
    <tableColumn id="8" name="מדד היחס 2021" dataDxfId="328"/>
  </tableColumns>
  <tableStyleInfo name="TableStyleMedium2" showFirstColumn="0" showLastColumn="0" showRowStripes="1" showColumnStripes="0"/>
</table>
</file>

<file path=xl/tables/table9.xml><?xml version="1.0" encoding="utf-8"?>
<table xmlns="http://schemas.openxmlformats.org/spreadsheetml/2006/main" id="9" name="Table9" displayName="Table9" ref="C103:J110" totalsRowShown="0" headerRowDxfId="327" headerRowBorderDxfId="326" tableBorderDxfId="325">
  <autoFilter ref="C103:J110"/>
  <tableColumns count="8">
    <tableColumn id="1" name="אפיק ההשקעה" dataDxfId="324"/>
    <tableColumn id="2" name="שיעור חשיפה בפועל " dataDxfId="323" dataCellStyle="Percent"/>
    <tableColumn id="3" name="שיעור חשיפה  ינואר 2021" dataDxfId="322" dataCellStyle="Percent"/>
    <tableColumn id="4" name="שיעור חשיפה  יוני 2021" dataDxfId="321" dataCellStyle="Percent 2"/>
    <tableColumn id="5" name="טווח סטייה מקסימאלי" dataDxfId="320" dataCellStyle="Percent 2"/>
    <tableColumn id="6" name="שיעור מינימאלי חשיפה צפויה" dataDxfId="319" dataCellStyle="Percent 2"/>
    <tableColumn id="7" name="שיעור מקסימלי חשיפה צפויה" dataDxfId="318" dataCellStyle="Percent 2">
      <calculatedColumnFormula>F104+G104</calculatedColumnFormula>
    </tableColumn>
    <tableColumn id="8" name="מדד היחס 2021" dataDxfId="3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1.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2.bin"/><Relationship Id="rId4" Type="http://schemas.openxmlformats.org/officeDocument/2006/relationships/table" Target="../tables/table1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3.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table" Target="../tables/table22.xml"/><Relationship Id="rId1" Type="http://schemas.openxmlformats.org/officeDocument/2006/relationships/printerSettings" Target="../printerSettings/printerSettings6.bin"/><Relationship Id="rId6" Type="http://schemas.openxmlformats.org/officeDocument/2006/relationships/table" Target="../tables/table26.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rightToLeft="1" tabSelected="1" view="pageBreakPreview" topLeftCell="C1" zoomScale="55" zoomScaleNormal="55" zoomScaleSheetLayoutView="55" workbookViewId="0">
      <selection activeCell="C79" sqref="A79:XFD79"/>
    </sheetView>
  </sheetViews>
  <sheetFormatPr defaultRowHeight="14.25" x14ac:dyDescent="0.2"/>
  <cols>
    <col min="1" max="1" width="9" style="71" hidden="1" customWidth="1"/>
    <col min="2" max="2" width="13.5" style="71" hidden="1" customWidth="1"/>
    <col min="3" max="3" width="29.375" customWidth="1"/>
    <col min="4" max="4" width="45.875" bestFit="1" customWidth="1"/>
    <col min="5" max="5" width="38.875" style="65" customWidth="1"/>
    <col min="6" max="6" width="39.375" style="65" customWidth="1"/>
    <col min="7" max="7" width="58.625" bestFit="1" customWidth="1"/>
    <col min="8" max="8" width="46.375" bestFit="1" customWidth="1"/>
    <col min="9" max="9" width="43.5" bestFit="1" customWidth="1"/>
    <col min="10" max="10" width="156.75" style="65" bestFit="1" customWidth="1"/>
    <col min="11" max="13" width="156.75" style="65" hidden="1" customWidth="1"/>
    <col min="14" max="14" width="112.125" hidden="1" customWidth="1"/>
  </cols>
  <sheetData>
    <row r="1" spans="1:14" ht="21" thickBot="1" x14ac:dyDescent="0.35">
      <c r="B1" s="71">
        <v>5004</v>
      </c>
      <c r="C1" s="165" t="s">
        <v>105</v>
      </c>
    </row>
    <row r="2" spans="1:14" ht="25.5" x14ac:dyDescent="0.35">
      <c r="A2" s="243"/>
      <c r="B2" s="244"/>
      <c r="C2" s="342" t="s">
        <v>0</v>
      </c>
      <c r="D2" s="342" t="s">
        <v>504</v>
      </c>
      <c r="E2" s="342" t="s">
        <v>507</v>
      </c>
      <c r="F2" s="342" t="s">
        <v>511</v>
      </c>
      <c r="G2" s="342" t="s">
        <v>173</v>
      </c>
      <c r="H2" s="343" t="s">
        <v>171</v>
      </c>
      <c r="I2" s="344" t="s">
        <v>172</v>
      </c>
      <c r="J2" s="342" t="s">
        <v>505</v>
      </c>
      <c r="K2" s="28" t="s">
        <v>502</v>
      </c>
      <c r="L2" s="28" t="s">
        <v>247</v>
      </c>
      <c r="M2" s="28" t="s">
        <v>241</v>
      </c>
      <c r="N2" s="28" t="s">
        <v>2</v>
      </c>
    </row>
    <row r="3" spans="1:14" ht="26.25" x14ac:dyDescent="0.4">
      <c r="A3" s="245">
        <v>5004</v>
      </c>
      <c r="B3" s="246">
        <v>1</v>
      </c>
      <c r="C3" s="338" t="s">
        <v>3</v>
      </c>
      <c r="D3" s="30">
        <f>VLOOKUP(A3,'132'!$A$5:$BE$214,3,0)/100</f>
        <v>0.48681656883303398</v>
      </c>
      <c r="E3" s="30">
        <v>0.45</v>
      </c>
      <c r="F3" s="292">
        <v>0.48</v>
      </c>
      <c r="G3" s="32">
        <v>0.06</v>
      </c>
      <c r="H3" s="32">
        <f>F3-G3</f>
        <v>0.42</v>
      </c>
      <c r="I3" s="85">
        <f t="shared" ref="I3:I8" si="0">F3+G3</f>
        <v>0.54</v>
      </c>
      <c r="J3" s="36" t="s">
        <v>512</v>
      </c>
      <c r="K3" s="267" t="s">
        <v>488</v>
      </c>
      <c r="L3" s="33" t="s">
        <v>212</v>
      </c>
      <c r="M3" s="33" t="s">
        <v>212</v>
      </c>
      <c r="N3" s="33" t="s">
        <v>204</v>
      </c>
    </row>
    <row r="4" spans="1:14" ht="26.25" x14ac:dyDescent="0.4">
      <c r="A4" s="245">
        <v>5004</v>
      </c>
      <c r="B4" s="246">
        <v>2</v>
      </c>
      <c r="C4" s="338" t="s">
        <v>5</v>
      </c>
      <c r="D4" s="30">
        <f>VLOOKUP(A4,'132'!$A$5:$BE$214,47,0)/100</f>
        <v>0.139693559158583</v>
      </c>
      <c r="E4" s="30">
        <v>0.18</v>
      </c>
      <c r="F4" s="292">
        <v>0.4</v>
      </c>
      <c r="G4" s="34">
        <v>0.05</v>
      </c>
      <c r="H4" s="32">
        <f>F4-G4</f>
        <v>0.35000000000000003</v>
      </c>
      <c r="I4" s="85">
        <f t="shared" si="0"/>
        <v>0.45</v>
      </c>
      <c r="J4" s="36" t="s">
        <v>242</v>
      </c>
      <c r="K4" s="33" t="s">
        <v>242</v>
      </c>
      <c r="L4" s="33" t="s">
        <v>242</v>
      </c>
      <c r="M4" s="33" t="s">
        <v>237</v>
      </c>
      <c r="N4" s="33" t="s">
        <v>6</v>
      </c>
    </row>
    <row r="5" spans="1:14" ht="51.75" x14ac:dyDescent="0.4">
      <c r="A5" s="245">
        <v>5004</v>
      </c>
      <c r="B5" s="246">
        <v>3</v>
      </c>
      <c r="C5" s="338" t="s">
        <v>7</v>
      </c>
      <c r="D5" s="30">
        <f>VLOOKUP(A5,'132'!$A$5:$BE$214,48,0)/100</f>
        <v>0.24619407252915798</v>
      </c>
      <c r="E5" s="30">
        <v>0.24</v>
      </c>
      <c r="F5" s="292">
        <v>0.1</v>
      </c>
      <c r="G5" s="32">
        <v>0.06</v>
      </c>
      <c r="H5" s="32">
        <f>F5-G5</f>
        <v>4.0000000000000008E-2</v>
      </c>
      <c r="I5" s="85">
        <f t="shared" si="0"/>
        <v>0.16</v>
      </c>
      <c r="J5" s="36" t="s">
        <v>513</v>
      </c>
      <c r="K5" s="33" t="s">
        <v>248</v>
      </c>
      <c r="L5" s="33" t="s">
        <v>248</v>
      </c>
      <c r="M5" s="33" t="s">
        <v>233</v>
      </c>
      <c r="N5" s="49" t="s">
        <v>141</v>
      </c>
    </row>
    <row r="6" spans="1:14" ht="26.25" x14ac:dyDescent="0.4">
      <c r="A6" s="245">
        <v>5004</v>
      </c>
      <c r="B6" s="246">
        <v>4</v>
      </c>
      <c r="C6" s="338" t="s">
        <v>8</v>
      </c>
      <c r="D6" s="30">
        <f>VLOOKUP(A6,'132'!$A$5:$BE$214,16,0)/100+VLOOKUP(A6,'132'!$A$5:$BE$214,17,0)/100</f>
        <v>3.2725951028206302E-2</v>
      </c>
      <c r="E6" s="30">
        <v>0.03</v>
      </c>
      <c r="F6" s="292">
        <v>7.0000000000000007E-2</v>
      </c>
      <c r="G6" s="32">
        <v>0.05</v>
      </c>
      <c r="H6" s="32">
        <f>IF((F6-G6)&lt;0,0,(F6-G6))</f>
        <v>2.0000000000000004E-2</v>
      </c>
      <c r="I6" s="85">
        <f t="shared" si="0"/>
        <v>0.12000000000000001</v>
      </c>
      <c r="J6" s="36" t="s">
        <v>10</v>
      </c>
      <c r="K6" s="33" t="s">
        <v>10</v>
      </c>
      <c r="L6" s="33" t="s">
        <v>10</v>
      </c>
      <c r="M6" s="33" t="s">
        <v>10</v>
      </c>
      <c r="N6" s="33" t="s">
        <v>10</v>
      </c>
    </row>
    <row r="7" spans="1:14" ht="26.25" x14ac:dyDescent="0.4">
      <c r="A7" s="245">
        <v>5004</v>
      </c>
      <c r="B7" s="246">
        <v>5</v>
      </c>
      <c r="C7" s="338" t="s">
        <v>11</v>
      </c>
      <c r="D7" s="30">
        <f>VLOOKUP(A7,'132'!$A$5:$BE$214,45,0)/100+VLOOKUP(A7,'132'!$A$5:$BE$214,44,0)/100+VLOOKUP(A7,'132'!$A$5:$BE$214,43,0)/100</f>
        <v>4.253763882353357E-2</v>
      </c>
      <c r="E7" s="30">
        <v>0.05</v>
      </c>
      <c r="F7" s="32">
        <v>0.05</v>
      </c>
      <c r="G7" s="32">
        <v>0.05</v>
      </c>
      <c r="H7" s="32">
        <f>IF((F7-G7)&lt;0,0,(F7-G7))</f>
        <v>0</v>
      </c>
      <c r="I7" s="85">
        <f t="shared" si="0"/>
        <v>0.1</v>
      </c>
      <c r="J7" s="36"/>
      <c r="K7" s="33"/>
      <c r="L7" s="33"/>
      <c r="M7" s="33"/>
      <c r="N7" s="33"/>
    </row>
    <row r="8" spans="1:14" s="65" customFormat="1" ht="26.25" x14ac:dyDescent="0.4">
      <c r="A8" s="245">
        <v>5004</v>
      </c>
      <c r="B8" s="246">
        <v>6</v>
      </c>
      <c r="C8" s="338" t="s">
        <v>532</v>
      </c>
      <c r="D8" s="30">
        <f>VLOOKUP(A8,'132'!$A$5:$BE$214,41,0)/100</f>
        <v>8.9536640731472605E-2</v>
      </c>
      <c r="E8" s="30">
        <v>7.0000000000000007E-2</v>
      </c>
      <c r="F8" s="32">
        <v>7.0000000000000007E-2</v>
      </c>
      <c r="G8" s="32">
        <v>0.05</v>
      </c>
      <c r="H8" s="32">
        <f>IF((F8-G8)&lt;0,0,(F8-G8))</f>
        <v>2.0000000000000004E-2</v>
      </c>
      <c r="I8" s="85">
        <f t="shared" si="0"/>
        <v>0.12000000000000001</v>
      </c>
      <c r="J8" s="36"/>
      <c r="K8" s="33"/>
      <c r="L8" s="33"/>
      <c r="M8" s="33"/>
      <c r="N8" s="33"/>
    </row>
    <row r="9" spans="1:14" ht="26.25" x14ac:dyDescent="0.4">
      <c r="A9" s="245">
        <v>5004</v>
      </c>
      <c r="B9" s="246"/>
      <c r="C9" s="339" t="s">
        <v>13</v>
      </c>
      <c r="D9" s="62">
        <f>SUM(D3:D8)</f>
        <v>1.0375044311039874</v>
      </c>
      <c r="E9" s="62">
        <v>1.02</v>
      </c>
      <c r="F9" s="35">
        <f>SUM(F3:F8)</f>
        <v>1.1700000000000002</v>
      </c>
      <c r="G9" s="32"/>
      <c r="H9" s="32"/>
      <c r="I9" s="85"/>
      <c r="J9" s="36"/>
      <c r="K9" s="33"/>
      <c r="L9" s="33"/>
      <c r="M9" s="33"/>
      <c r="N9" s="33"/>
    </row>
    <row r="10" spans="1:14" ht="27" thickBot="1" x14ac:dyDescent="0.45">
      <c r="A10" s="245">
        <v>5004</v>
      </c>
      <c r="B10" s="248">
        <v>7</v>
      </c>
      <c r="C10" s="340" t="s">
        <v>14</v>
      </c>
      <c r="D10" s="30">
        <f>VLOOKUP(A10,'132'!$A$5:$BE$214,11,0)/100</f>
        <v>0.22382193324170199</v>
      </c>
      <c r="E10" s="30">
        <v>0.19</v>
      </c>
      <c r="F10" s="335">
        <v>0.22</v>
      </c>
      <c r="G10" s="39">
        <v>0.06</v>
      </c>
      <c r="H10" s="39">
        <f>IF((F10-G10)&gt;0%,(F10-G10),0%)</f>
        <v>0.16</v>
      </c>
      <c r="I10" s="207">
        <f>F10+G10</f>
        <v>0.28000000000000003</v>
      </c>
      <c r="J10" s="341" t="s">
        <v>514</v>
      </c>
      <c r="K10" s="40" t="s">
        <v>15</v>
      </c>
      <c r="L10" s="40" t="s">
        <v>15</v>
      </c>
      <c r="M10" s="40" t="s">
        <v>15</v>
      </c>
      <c r="N10" s="40" t="s">
        <v>15</v>
      </c>
    </row>
    <row r="11" spans="1:14" ht="26.25" x14ac:dyDescent="0.4">
      <c r="B11" s="73" t="s">
        <v>16</v>
      </c>
      <c r="C11" s="48" t="s">
        <v>533</v>
      </c>
      <c r="F11" s="253"/>
    </row>
    <row r="12" spans="1:14" x14ac:dyDescent="0.2">
      <c r="C12" s="48" t="s">
        <v>534</v>
      </c>
    </row>
    <row r="13" spans="1:14" s="65" customFormat="1" x14ac:dyDescent="0.2">
      <c r="A13" s="71"/>
      <c r="B13" s="71"/>
      <c r="C13" s="48" t="s">
        <v>542</v>
      </c>
    </row>
    <row r="15" spans="1:14" x14ac:dyDescent="0.2">
      <c r="B15" s="73"/>
    </row>
    <row r="16" spans="1:14" s="65" customFormat="1" ht="21" thickBot="1" x14ac:dyDescent="0.35">
      <c r="A16" s="71"/>
      <c r="B16" s="71">
        <v>5616</v>
      </c>
      <c r="C16" s="165" t="s">
        <v>77</v>
      </c>
    </row>
    <row r="17" spans="1:14" s="65" customFormat="1" ht="25.5" x14ac:dyDescent="0.35">
      <c r="A17" s="243"/>
      <c r="B17" s="244"/>
      <c r="C17" s="342" t="s">
        <v>0</v>
      </c>
      <c r="D17" s="342" t="s">
        <v>504</v>
      </c>
      <c r="E17" s="342" t="s">
        <v>507</v>
      </c>
      <c r="F17" s="342" t="s">
        <v>511</v>
      </c>
      <c r="G17" s="342" t="s">
        <v>173</v>
      </c>
      <c r="H17" s="343" t="s">
        <v>171</v>
      </c>
      <c r="I17" s="344" t="s">
        <v>172</v>
      </c>
      <c r="J17" s="342" t="s">
        <v>505</v>
      </c>
      <c r="K17" s="28" t="s">
        <v>502</v>
      </c>
      <c r="L17" s="28" t="s">
        <v>247</v>
      </c>
      <c r="M17" s="28" t="s">
        <v>241</v>
      </c>
      <c r="N17" s="28" t="s">
        <v>2</v>
      </c>
    </row>
    <row r="18" spans="1:14" s="65" customFormat="1" ht="26.25" x14ac:dyDescent="0.4">
      <c r="A18" s="245">
        <v>5616</v>
      </c>
      <c r="B18" s="246">
        <v>1</v>
      </c>
      <c r="C18" s="338" t="s">
        <v>3</v>
      </c>
      <c r="D18" s="30">
        <f>VLOOKUP(A18,'132'!$A$5:$BE$214,3,0)/100</f>
        <v>0.48668557917368799</v>
      </c>
      <c r="E18" s="30">
        <v>0.45</v>
      </c>
      <c r="F18" s="292">
        <v>0.48</v>
      </c>
      <c r="G18" s="32">
        <v>0.06</v>
      </c>
      <c r="H18" s="32">
        <f>F18-G18</f>
        <v>0.42</v>
      </c>
      <c r="I18" s="85">
        <f t="shared" ref="I18:I23" si="1">F18+G18</f>
        <v>0.54</v>
      </c>
      <c r="J18" s="36" t="s">
        <v>512</v>
      </c>
      <c r="K18" s="267" t="s">
        <v>488</v>
      </c>
      <c r="L18" s="33" t="s">
        <v>212</v>
      </c>
      <c r="M18" s="33" t="s">
        <v>212</v>
      </c>
      <c r="N18" s="33" t="s">
        <v>204</v>
      </c>
    </row>
    <row r="19" spans="1:14" s="65" customFormat="1" ht="26.25" x14ac:dyDescent="0.4">
      <c r="A19" s="245">
        <v>5616</v>
      </c>
      <c r="B19" s="246">
        <v>2</v>
      </c>
      <c r="C19" s="338" t="s">
        <v>5</v>
      </c>
      <c r="D19" s="30">
        <f>VLOOKUP(A19,'132'!$A$5:$BE$214,47,0)/100</f>
        <v>0.14674559983749999</v>
      </c>
      <c r="E19" s="30">
        <v>0.18</v>
      </c>
      <c r="F19" s="292">
        <v>0.4</v>
      </c>
      <c r="G19" s="34">
        <v>0.05</v>
      </c>
      <c r="H19" s="32">
        <f>F19-G19</f>
        <v>0.35000000000000003</v>
      </c>
      <c r="I19" s="85">
        <f t="shared" si="1"/>
        <v>0.45</v>
      </c>
      <c r="J19" s="36" t="s">
        <v>242</v>
      </c>
      <c r="K19" s="33" t="s">
        <v>242</v>
      </c>
      <c r="L19" s="33" t="s">
        <v>242</v>
      </c>
      <c r="M19" s="33" t="s">
        <v>237</v>
      </c>
      <c r="N19" s="33" t="s">
        <v>6</v>
      </c>
    </row>
    <row r="20" spans="1:14" s="65" customFormat="1" ht="51.75" x14ac:dyDescent="0.4">
      <c r="A20" s="245">
        <v>5616</v>
      </c>
      <c r="B20" s="246">
        <v>3</v>
      </c>
      <c r="C20" s="338" t="s">
        <v>7</v>
      </c>
      <c r="D20" s="30">
        <f>VLOOKUP(A20,'132'!$A$5:$BE$214,48,0)/100</f>
        <v>0.23818421385299601</v>
      </c>
      <c r="E20" s="30">
        <v>0.24</v>
      </c>
      <c r="F20" s="292">
        <v>0.09</v>
      </c>
      <c r="G20" s="32">
        <v>0.06</v>
      </c>
      <c r="H20" s="32">
        <f>F20-G20</f>
        <v>0.03</v>
      </c>
      <c r="I20" s="85">
        <f t="shared" si="1"/>
        <v>0.15</v>
      </c>
      <c r="J20" s="36" t="s">
        <v>513</v>
      </c>
      <c r="K20" s="33" t="s">
        <v>248</v>
      </c>
      <c r="L20" s="33" t="s">
        <v>248</v>
      </c>
      <c r="M20" s="33" t="s">
        <v>143</v>
      </c>
      <c r="N20" s="49" t="s">
        <v>141</v>
      </c>
    </row>
    <row r="21" spans="1:14" s="65" customFormat="1" ht="26.25" x14ac:dyDescent="0.4">
      <c r="A21" s="245">
        <v>5616</v>
      </c>
      <c r="B21" s="246">
        <v>4</v>
      </c>
      <c r="C21" s="338" t="s">
        <v>8</v>
      </c>
      <c r="D21" s="30">
        <f>VLOOKUP(A21,'132'!$A$5:$BE$214,16,0)/100+VLOOKUP(A21,'132'!$A$5:$BE$214,17,0)/100</f>
        <v>2.3969392884006201E-2</v>
      </c>
      <c r="E21" s="30">
        <v>0.03</v>
      </c>
      <c r="F21" s="292">
        <v>7.0000000000000007E-2</v>
      </c>
      <c r="G21" s="32">
        <v>0.05</v>
      </c>
      <c r="H21" s="32">
        <f>IF((F21-G21)&lt;0,0,(F21-G21))</f>
        <v>2.0000000000000004E-2</v>
      </c>
      <c r="I21" s="85">
        <f t="shared" si="1"/>
        <v>0.12000000000000001</v>
      </c>
      <c r="J21" s="36" t="s">
        <v>10</v>
      </c>
      <c r="K21" s="33" t="s">
        <v>10</v>
      </c>
      <c r="L21" s="33" t="s">
        <v>10</v>
      </c>
      <c r="M21" s="33" t="s">
        <v>10</v>
      </c>
      <c r="N21" s="33" t="s">
        <v>10</v>
      </c>
    </row>
    <row r="22" spans="1:14" s="65" customFormat="1" ht="26.25" x14ac:dyDescent="0.4">
      <c r="A22" s="245">
        <v>5616</v>
      </c>
      <c r="B22" s="246">
        <v>5</v>
      </c>
      <c r="C22" s="338" t="s">
        <v>11</v>
      </c>
      <c r="D22" s="30">
        <f>VLOOKUP(A22,'132'!$A$5:$BE$214,45,0)/100+VLOOKUP(A22,'132'!$A$5:$BE$214,44,0)/100+VLOOKUP(A22,'132'!$A$5:$BE$214,43,0)/100</f>
        <v>7.1367374952079732E-2</v>
      </c>
      <c r="E22" s="30">
        <v>0.05</v>
      </c>
      <c r="F22" s="32">
        <v>0.05</v>
      </c>
      <c r="G22" s="32">
        <v>0.05</v>
      </c>
      <c r="H22" s="32">
        <f>F22-G22</f>
        <v>0</v>
      </c>
      <c r="I22" s="85">
        <f t="shared" si="1"/>
        <v>0.1</v>
      </c>
      <c r="J22" s="36"/>
      <c r="K22" s="33"/>
      <c r="L22" s="33"/>
      <c r="M22" s="33"/>
      <c r="N22" s="33"/>
    </row>
    <row r="23" spans="1:14" s="65" customFormat="1" ht="26.25" x14ac:dyDescent="0.4">
      <c r="A23" s="245">
        <v>5616</v>
      </c>
      <c r="B23" s="246">
        <v>6</v>
      </c>
      <c r="C23" s="338" t="s">
        <v>532</v>
      </c>
      <c r="D23" s="30">
        <f>VLOOKUP(A23,'132'!$A$5:$BE$214,41,0)/100</f>
        <v>7.4342614308856692E-2</v>
      </c>
      <c r="E23" s="30">
        <v>7.0000000000000007E-2</v>
      </c>
      <c r="F23" s="32">
        <v>7.0000000000000007E-2</v>
      </c>
      <c r="G23" s="32">
        <v>0.05</v>
      </c>
      <c r="H23" s="32">
        <f>IF((F23-G23)&lt;0,0,(F23-G23))</f>
        <v>2.0000000000000004E-2</v>
      </c>
      <c r="I23" s="85">
        <f t="shared" si="1"/>
        <v>0.12000000000000001</v>
      </c>
      <c r="J23" s="36"/>
      <c r="K23" s="33"/>
      <c r="L23" s="33"/>
      <c r="M23" s="33"/>
      <c r="N23" s="33"/>
    </row>
    <row r="24" spans="1:14" s="65" customFormat="1" ht="26.25" x14ac:dyDescent="0.4">
      <c r="A24" s="245">
        <v>5616</v>
      </c>
      <c r="B24" s="246"/>
      <c r="C24" s="339" t="s">
        <v>13</v>
      </c>
      <c r="D24" s="62">
        <f>SUM(D18:D23)</f>
        <v>1.0412947750091268</v>
      </c>
      <c r="E24" s="62">
        <v>1.02</v>
      </c>
      <c r="F24" s="35">
        <f>SUM(F18:F23)</f>
        <v>1.1600000000000001</v>
      </c>
      <c r="G24" s="32"/>
      <c r="H24" s="32"/>
      <c r="I24" s="85"/>
      <c r="J24" s="36"/>
      <c r="K24" s="33"/>
      <c r="L24" s="33"/>
      <c r="M24" s="33"/>
      <c r="N24" s="33"/>
    </row>
    <row r="25" spans="1:14" s="65" customFormat="1" ht="27" thickBot="1" x14ac:dyDescent="0.45">
      <c r="A25" s="245">
        <v>5616</v>
      </c>
      <c r="B25" s="248">
        <v>7</v>
      </c>
      <c r="C25" s="340" t="s">
        <v>14</v>
      </c>
      <c r="D25" s="30">
        <f>VLOOKUP(A25,'132'!$A$5:$BE$214,11,0)/100</f>
        <v>0.22244538551658599</v>
      </c>
      <c r="E25" s="30">
        <v>0.19</v>
      </c>
      <c r="F25" s="335">
        <v>0.22</v>
      </c>
      <c r="G25" s="39">
        <v>0.06</v>
      </c>
      <c r="H25" s="39">
        <f>IF((F25-G25)&gt;0%,(F25-G25),0%)</f>
        <v>0.16</v>
      </c>
      <c r="I25" s="207">
        <f>F25+G25</f>
        <v>0.28000000000000003</v>
      </c>
      <c r="J25" s="341" t="s">
        <v>514</v>
      </c>
      <c r="K25" s="40" t="s">
        <v>15</v>
      </c>
      <c r="L25" s="40" t="s">
        <v>15</v>
      </c>
      <c r="M25" s="40" t="s">
        <v>15</v>
      </c>
      <c r="N25" s="40" t="s">
        <v>15</v>
      </c>
    </row>
    <row r="26" spans="1:14" ht="19.5" customHeight="1" x14ac:dyDescent="0.2">
      <c r="C26" s="3" t="s">
        <v>533</v>
      </c>
    </row>
    <row r="27" spans="1:14" ht="34.5" customHeight="1" x14ac:dyDescent="0.2">
      <c r="C27" s="48" t="s">
        <v>534</v>
      </c>
    </row>
    <row r="28" spans="1:14" x14ac:dyDescent="0.2">
      <c r="B28" s="74"/>
      <c r="C28" s="48" t="s">
        <v>542</v>
      </c>
    </row>
    <row r="29" spans="1:14" s="65" customFormat="1" ht="21" thickBot="1" x14ac:dyDescent="0.35">
      <c r="A29" s="71"/>
      <c r="B29" s="71">
        <v>8291</v>
      </c>
      <c r="C29" s="165" t="s">
        <v>89</v>
      </c>
    </row>
    <row r="30" spans="1:14" s="65" customFormat="1" ht="25.5" x14ac:dyDescent="0.35">
      <c r="A30" s="71"/>
      <c r="B30" s="71"/>
      <c r="C30" s="342" t="s">
        <v>0</v>
      </c>
      <c r="D30" s="342" t="s">
        <v>504</v>
      </c>
      <c r="E30" s="342" t="s">
        <v>507</v>
      </c>
      <c r="F30" s="342" t="s">
        <v>511</v>
      </c>
      <c r="G30" s="342" t="s">
        <v>173</v>
      </c>
      <c r="H30" s="343" t="s">
        <v>171</v>
      </c>
      <c r="I30" s="344" t="s">
        <v>172</v>
      </c>
      <c r="J30" s="342" t="s">
        <v>505</v>
      </c>
      <c r="K30" s="28" t="s">
        <v>502</v>
      </c>
      <c r="L30" s="28" t="s">
        <v>247</v>
      </c>
      <c r="M30" s="28" t="s">
        <v>241</v>
      </c>
      <c r="N30" s="28" t="s">
        <v>2</v>
      </c>
    </row>
    <row r="31" spans="1:14" s="65" customFormat="1" ht="26.25" x14ac:dyDescent="0.4">
      <c r="A31" s="71">
        <v>8291</v>
      </c>
      <c r="B31" s="246">
        <v>1</v>
      </c>
      <c r="C31" s="338" t="s">
        <v>3</v>
      </c>
      <c r="D31" s="30">
        <f>VLOOKUP(A31,'132'!$A$5:$BE$214,3,0)/100</f>
        <v>0.50383920307847707</v>
      </c>
      <c r="E31" s="30">
        <v>0.47</v>
      </c>
      <c r="F31" s="292">
        <v>0.48</v>
      </c>
      <c r="G31" s="32">
        <v>0.06</v>
      </c>
      <c r="H31" s="32">
        <f>F31-G31</f>
        <v>0.42</v>
      </c>
      <c r="I31" s="85">
        <f t="shared" ref="I31:I36" si="2">F31+G31</f>
        <v>0.54</v>
      </c>
      <c r="J31" s="36" t="s">
        <v>515</v>
      </c>
      <c r="K31" s="33" t="s">
        <v>238</v>
      </c>
      <c r="L31" s="33" t="s">
        <v>238</v>
      </c>
      <c r="M31" s="33" t="s">
        <v>238</v>
      </c>
      <c r="N31" s="33" t="s">
        <v>205</v>
      </c>
    </row>
    <row r="32" spans="1:14" s="65" customFormat="1" ht="26.25" x14ac:dyDescent="0.4">
      <c r="A32" s="71">
        <v>8291</v>
      </c>
      <c r="B32" s="246">
        <v>2</v>
      </c>
      <c r="C32" s="338" t="s">
        <v>5</v>
      </c>
      <c r="D32" s="30">
        <f>VLOOKUP(A32,'132'!$A$5:$BE$214,47,0)/100</f>
        <v>0.10006487513793599</v>
      </c>
      <c r="E32" s="30">
        <v>0.14000000000000001</v>
      </c>
      <c r="F32" s="292">
        <v>0.4</v>
      </c>
      <c r="G32" s="34">
        <v>0.05</v>
      </c>
      <c r="H32" s="32">
        <f>F32-G32</f>
        <v>0.35000000000000003</v>
      </c>
      <c r="I32" s="85">
        <f t="shared" si="2"/>
        <v>0.45</v>
      </c>
      <c r="J32" s="36" t="s">
        <v>242</v>
      </c>
      <c r="K32" s="33" t="s">
        <v>242</v>
      </c>
      <c r="L32" s="33" t="s">
        <v>242</v>
      </c>
      <c r="M32" s="33" t="s">
        <v>239</v>
      </c>
      <c r="N32" s="33" t="s">
        <v>6</v>
      </c>
    </row>
    <row r="33" spans="1:14" s="65" customFormat="1" ht="51.75" x14ac:dyDescent="0.4">
      <c r="A33" s="71">
        <v>8291</v>
      </c>
      <c r="B33" s="246">
        <v>3</v>
      </c>
      <c r="C33" s="338" t="s">
        <v>7</v>
      </c>
      <c r="D33" s="30">
        <f>VLOOKUP(A33,'132'!$A$5:$BE$214,48,0)/100</f>
        <v>0.244954281918288</v>
      </c>
      <c r="E33" s="30">
        <v>0.24</v>
      </c>
      <c r="F33" s="292">
        <v>0.09</v>
      </c>
      <c r="G33" s="32">
        <v>0.06</v>
      </c>
      <c r="H33" s="32">
        <f>F33-G33</f>
        <v>0.03</v>
      </c>
      <c r="I33" s="85">
        <f t="shared" si="2"/>
        <v>0.15</v>
      </c>
      <c r="J33" s="36" t="s">
        <v>516</v>
      </c>
      <c r="K33" s="33" t="s">
        <v>240</v>
      </c>
      <c r="L33" s="33" t="s">
        <v>240</v>
      </c>
      <c r="M33" s="33" t="s">
        <v>240</v>
      </c>
      <c r="N33" s="49" t="s">
        <v>142</v>
      </c>
    </row>
    <row r="34" spans="1:14" s="65" customFormat="1" ht="26.25" x14ac:dyDescent="0.4">
      <c r="A34" s="71">
        <v>8291</v>
      </c>
      <c r="B34" s="246">
        <v>4</v>
      </c>
      <c r="C34" s="338" t="s">
        <v>8</v>
      </c>
      <c r="D34" s="30">
        <f>VLOOKUP(A34,'132'!$A$5:$BE$214,16,0)/100+VLOOKUP(A34,'132'!$A$5:$BE$214,17,0)/100</f>
        <v>3.5179066102323402E-2</v>
      </c>
      <c r="E34" s="30">
        <v>0.03</v>
      </c>
      <c r="F34" s="292">
        <v>7.0000000000000007E-2</v>
      </c>
      <c r="G34" s="32">
        <v>0.05</v>
      </c>
      <c r="H34" s="32">
        <f>IF((F34-G34)&lt;0,0,(F34-G34))</f>
        <v>2.0000000000000004E-2</v>
      </c>
      <c r="I34" s="85">
        <f t="shared" si="2"/>
        <v>0.12000000000000001</v>
      </c>
      <c r="J34" s="36" t="s">
        <v>10</v>
      </c>
      <c r="K34" s="33" t="s">
        <v>10</v>
      </c>
      <c r="L34" s="33" t="s">
        <v>10</v>
      </c>
      <c r="M34" s="33" t="s">
        <v>10</v>
      </c>
      <c r="N34" s="33" t="s">
        <v>10</v>
      </c>
    </row>
    <row r="35" spans="1:14" s="65" customFormat="1" ht="26.25" x14ac:dyDescent="0.4">
      <c r="A35" s="71">
        <v>8291</v>
      </c>
      <c r="B35" s="246">
        <v>5</v>
      </c>
      <c r="C35" s="338" t="s">
        <v>11</v>
      </c>
      <c r="D35" s="30">
        <f>VLOOKUP(A35,'132'!$A$5:$BE$214,45,0)/100+VLOOKUP(A35,'132'!$A$5:$BE$214,44,0)/100+VLOOKUP(A35,'132'!$A$5:$BE$214,43,0)/100</f>
        <v>7.5534569342903868E-2</v>
      </c>
      <c r="E35" s="30">
        <v>7.0000000000000007E-2</v>
      </c>
      <c r="F35" s="32">
        <v>0.05</v>
      </c>
      <c r="G35" s="32">
        <v>0.05</v>
      </c>
      <c r="H35" s="32">
        <f>F35-G35</f>
        <v>0</v>
      </c>
      <c r="I35" s="85">
        <f t="shared" si="2"/>
        <v>0.1</v>
      </c>
      <c r="J35" s="36"/>
      <c r="K35" s="33"/>
      <c r="L35" s="33"/>
      <c r="M35" s="33"/>
      <c r="N35" s="33"/>
    </row>
    <row r="36" spans="1:14" s="65" customFormat="1" ht="26.25" x14ac:dyDescent="0.4">
      <c r="A36" s="71">
        <v>8291</v>
      </c>
      <c r="B36" s="246">
        <v>6</v>
      </c>
      <c r="C36" s="338" t="s">
        <v>532</v>
      </c>
      <c r="D36" s="30">
        <f>VLOOKUP(A36,'132'!$A$5:$BE$214,41,0)/100</f>
        <v>9.1657924218623205E-2</v>
      </c>
      <c r="E36" s="30">
        <v>7.0000000000000007E-2</v>
      </c>
      <c r="F36" s="32">
        <v>7.0000000000000007E-2</v>
      </c>
      <c r="G36" s="32">
        <v>0.05</v>
      </c>
      <c r="H36" s="32">
        <f>IF((F36-G36)&lt;0,0,(F36-G36))</f>
        <v>2.0000000000000004E-2</v>
      </c>
      <c r="I36" s="85">
        <f t="shared" si="2"/>
        <v>0.12000000000000001</v>
      </c>
      <c r="J36" s="36"/>
      <c r="K36" s="33"/>
      <c r="L36" s="33"/>
      <c r="M36" s="33"/>
      <c r="N36" s="33"/>
    </row>
    <row r="37" spans="1:14" s="65" customFormat="1" ht="26.25" x14ac:dyDescent="0.4">
      <c r="A37" s="71"/>
      <c r="B37" s="246"/>
      <c r="C37" s="339" t="s">
        <v>13</v>
      </c>
      <c r="D37" s="62">
        <f>SUM(D31:D36)</f>
        <v>1.0512299197985515</v>
      </c>
      <c r="E37" s="62">
        <v>1.02</v>
      </c>
      <c r="F37" s="35">
        <f>SUM(F31:F36)</f>
        <v>1.1600000000000001</v>
      </c>
      <c r="G37" s="32"/>
      <c r="H37" s="32"/>
      <c r="I37" s="85"/>
      <c r="J37" s="36"/>
      <c r="K37" s="33"/>
      <c r="L37" s="33"/>
      <c r="M37" s="33"/>
      <c r="N37" s="33"/>
    </row>
    <row r="38" spans="1:14" s="65" customFormat="1" ht="27" thickBot="1" x14ac:dyDescent="0.45">
      <c r="A38" s="71">
        <v>8291</v>
      </c>
      <c r="B38" s="248">
        <v>7</v>
      </c>
      <c r="C38" s="340" t="s">
        <v>14</v>
      </c>
      <c r="D38" s="30">
        <f>VLOOKUP(A38,'132'!$A$5:$BE$214,11,0)/100</f>
        <v>0.21997996485692903</v>
      </c>
      <c r="E38" s="30">
        <v>0.19</v>
      </c>
      <c r="F38" s="335">
        <v>0.22</v>
      </c>
      <c r="G38" s="39">
        <v>0.06</v>
      </c>
      <c r="H38" s="39">
        <f>IF((F38-G38)&gt;0%,(F38-G38),0%)</f>
        <v>0.16</v>
      </c>
      <c r="I38" s="207">
        <f>F38+G38</f>
        <v>0.28000000000000003</v>
      </c>
      <c r="J38" s="341" t="s">
        <v>514</v>
      </c>
      <c r="K38" s="40" t="s">
        <v>15</v>
      </c>
      <c r="L38" s="40" t="s">
        <v>15</v>
      </c>
      <c r="M38" s="40" t="s">
        <v>15</v>
      </c>
      <c r="N38" s="40" t="s">
        <v>15</v>
      </c>
    </row>
    <row r="39" spans="1:14" x14ac:dyDescent="0.2">
      <c r="C39" s="48" t="s">
        <v>533</v>
      </c>
    </row>
    <row r="40" spans="1:14" x14ac:dyDescent="0.2">
      <c r="C40" s="48" t="s">
        <v>534</v>
      </c>
    </row>
    <row r="41" spans="1:14" x14ac:dyDescent="0.2">
      <c r="C41" s="48" t="s">
        <v>542</v>
      </c>
    </row>
    <row r="42" spans="1:14" x14ac:dyDescent="0.2">
      <c r="B42" s="73" t="s">
        <v>16</v>
      </c>
    </row>
    <row r="43" spans="1:14" s="65" customFormat="1" ht="21" thickBot="1" x14ac:dyDescent="0.35">
      <c r="A43" s="71"/>
      <c r="B43" s="71">
        <v>9719</v>
      </c>
      <c r="C43" s="165" t="s">
        <v>30</v>
      </c>
    </row>
    <row r="44" spans="1:14" s="65" customFormat="1" ht="25.5" x14ac:dyDescent="0.35">
      <c r="A44" s="243"/>
      <c r="B44" s="246"/>
      <c r="C44" s="342" t="s">
        <v>0</v>
      </c>
      <c r="D44" s="342" t="s">
        <v>504</v>
      </c>
      <c r="E44" s="342" t="s">
        <v>507</v>
      </c>
      <c r="F44" s="342" t="s">
        <v>511</v>
      </c>
      <c r="G44" s="342" t="s">
        <v>173</v>
      </c>
      <c r="H44" s="343" t="s">
        <v>171</v>
      </c>
      <c r="I44" s="344" t="s">
        <v>172</v>
      </c>
      <c r="J44" s="342" t="s">
        <v>505</v>
      </c>
      <c r="K44" s="28" t="s">
        <v>502</v>
      </c>
      <c r="L44" s="28" t="s">
        <v>247</v>
      </c>
      <c r="M44" s="28" t="s">
        <v>241</v>
      </c>
      <c r="N44" s="28" t="s">
        <v>2</v>
      </c>
    </row>
    <row r="45" spans="1:14" s="65" customFormat="1" ht="26.25" x14ac:dyDescent="0.4">
      <c r="A45" s="245">
        <v>9719</v>
      </c>
      <c r="B45" s="246">
        <v>1</v>
      </c>
      <c r="C45" s="338" t="s">
        <v>3</v>
      </c>
      <c r="D45" s="30">
        <f>VLOOKUP(A45,'132'!$A$5:$BE$214,3,0)/100</f>
        <v>0.48077798245952102</v>
      </c>
      <c r="E45" s="30">
        <v>0.45</v>
      </c>
      <c r="F45" s="292">
        <v>0.49</v>
      </c>
      <c r="G45" s="32">
        <v>0.06</v>
      </c>
      <c r="H45" s="32">
        <f>F45-G45</f>
        <v>0.43</v>
      </c>
      <c r="I45" s="85">
        <f>F45+G45</f>
        <v>0.55000000000000004</v>
      </c>
      <c r="J45" s="36" t="s">
        <v>512</v>
      </c>
      <c r="K45" s="267" t="s">
        <v>488</v>
      </c>
      <c r="L45" s="33" t="s">
        <v>212</v>
      </c>
      <c r="M45" s="33" t="s">
        <v>212</v>
      </c>
      <c r="N45" s="33" t="s">
        <v>204</v>
      </c>
    </row>
    <row r="46" spans="1:14" s="65" customFormat="1" ht="26.25" x14ac:dyDescent="0.4">
      <c r="A46" s="245">
        <v>9719</v>
      </c>
      <c r="B46" s="246">
        <v>2</v>
      </c>
      <c r="C46" s="338" t="s">
        <v>5</v>
      </c>
      <c r="D46" s="30">
        <f>VLOOKUP(A46,'132'!$A$5:$BE$214,47,0)/100</f>
        <v>0.18115464524871602</v>
      </c>
      <c r="E46" s="30">
        <v>0.2</v>
      </c>
      <c r="F46" s="292">
        <v>0.35</v>
      </c>
      <c r="G46" s="34">
        <v>0.05</v>
      </c>
      <c r="H46" s="32">
        <f>F46-G46</f>
        <v>0.3</v>
      </c>
      <c r="I46" s="85">
        <f>F46+G46</f>
        <v>0.39999999999999997</v>
      </c>
      <c r="J46" s="36" t="s">
        <v>242</v>
      </c>
      <c r="K46" s="33" t="s">
        <v>6</v>
      </c>
      <c r="L46" s="33" t="s">
        <v>6</v>
      </c>
      <c r="M46" s="33" t="s">
        <v>6</v>
      </c>
      <c r="N46" s="33" t="s">
        <v>6</v>
      </c>
    </row>
    <row r="47" spans="1:14" s="65" customFormat="1" ht="51.75" x14ac:dyDescent="0.4">
      <c r="A47" s="245">
        <v>9719</v>
      </c>
      <c r="B47" s="246">
        <v>3</v>
      </c>
      <c r="C47" s="338" t="s">
        <v>7</v>
      </c>
      <c r="D47" s="30">
        <f>VLOOKUP(A47,'132'!$A$5:$BE$214,48,0)/100</f>
        <v>0.24570888454862</v>
      </c>
      <c r="E47" s="30">
        <v>0.25</v>
      </c>
      <c r="F47" s="292">
        <v>0.15</v>
      </c>
      <c r="G47" s="32">
        <v>0.06</v>
      </c>
      <c r="H47" s="32">
        <f>F47-G47</f>
        <v>0.09</v>
      </c>
      <c r="I47" s="85">
        <f>F47+G47</f>
        <v>0.21</v>
      </c>
      <c r="J47" s="36" t="s">
        <v>513</v>
      </c>
      <c r="K47" s="33" t="s">
        <v>248</v>
      </c>
      <c r="L47" s="33" t="s">
        <v>248</v>
      </c>
      <c r="M47" s="33" t="s">
        <v>143</v>
      </c>
      <c r="N47" s="49" t="s">
        <v>141</v>
      </c>
    </row>
    <row r="48" spans="1:14" s="65" customFormat="1" ht="26.25" x14ac:dyDescent="0.4">
      <c r="A48" s="245">
        <v>9719</v>
      </c>
      <c r="B48" s="246">
        <v>4</v>
      </c>
      <c r="C48" s="338" t="s">
        <v>8</v>
      </c>
      <c r="D48" s="30">
        <f>VLOOKUP(A48,'132'!$A$5:$BE$214,16,0)/100+VLOOKUP(A48,'132'!$A$5:$BE$214,17,0)/100</f>
        <v>6.0883299352659903E-2</v>
      </c>
      <c r="E48" s="30">
        <v>0.05</v>
      </c>
      <c r="F48" s="292">
        <v>7.0000000000000007E-2</v>
      </c>
      <c r="G48" s="32">
        <v>0.05</v>
      </c>
      <c r="H48" s="32">
        <f>IF((F48-G48)&lt;0,0,(F48-G48))</f>
        <v>2.0000000000000004E-2</v>
      </c>
      <c r="I48" s="85">
        <f>F48+G48</f>
        <v>0.12000000000000001</v>
      </c>
      <c r="J48" s="36" t="s">
        <v>10</v>
      </c>
      <c r="K48" s="33" t="s">
        <v>10</v>
      </c>
      <c r="L48" s="33" t="s">
        <v>10</v>
      </c>
      <c r="M48" s="33" t="s">
        <v>10</v>
      </c>
      <c r="N48" s="33" t="s">
        <v>10</v>
      </c>
    </row>
    <row r="49" spans="1:14" s="65" customFormat="1" ht="26.25" x14ac:dyDescent="0.4">
      <c r="A49" s="245">
        <v>9719</v>
      </c>
      <c r="B49" s="246">
        <v>5</v>
      </c>
      <c r="C49" s="338" t="s">
        <v>11</v>
      </c>
      <c r="D49" s="30">
        <f>VLOOKUP(A49,'132'!$A$5:$BE$214,45,0)/100+VLOOKUP(A49,'132'!$A$5:$BE$214,44,0)/100+VLOOKUP(A49,'132'!$A$5:$BE$214,43,0)/100+VLOOKUP(A49,'132'!$A$5:$BE$214,41,0)/100</f>
        <v>6.5922290975511152E-2</v>
      </c>
      <c r="E49" s="30">
        <v>0.05</v>
      </c>
      <c r="F49" s="32">
        <v>0.05</v>
      </c>
      <c r="G49" s="32">
        <v>0.05</v>
      </c>
      <c r="H49" s="32">
        <f>IF((F49-G49)&lt;0,0,(F49-G49))</f>
        <v>0</v>
      </c>
      <c r="I49" s="85">
        <f>F49+G49</f>
        <v>0.1</v>
      </c>
      <c r="J49" s="36"/>
      <c r="K49" s="33"/>
      <c r="L49" s="33"/>
      <c r="M49" s="33"/>
      <c r="N49" s="33"/>
    </row>
    <row r="50" spans="1:14" s="65" customFormat="1" ht="26.25" x14ac:dyDescent="0.4">
      <c r="A50" s="245"/>
      <c r="B50" s="246"/>
      <c r="C50" s="339" t="s">
        <v>13</v>
      </c>
      <c r="D50" s="62">
        <f t="shared" ref="D50" si="3">SUM(D45:D49)</f>
        <v>1.0344471025850281</v>
      </c>
      <c r="E50" s="62">
        <v>1</v>
      </c>
      <c r="F50" s="35">
        <f>SUM(F45:F49)</f>
        <v>1.1100000000000001</v>
      </c>
      <c r="G50" s="32"/>
      <c r="H50" s="32"/>
      <c r="I50" s="85"/>
      <c r="J50" s="36"/>
      <c r="K50" s="33"/>
      <c r="L50" s="33"/>
      <c r="M50" s="33"/>
      <c r="N50" s="33"/>
    </row>
    <row r="51" spans="1:14" s="65" customFormat="1" ht="27" thickBot="1" x14ac:dyDescent="0.45">
      <c r="A51" s="247">
        <v>9719</v>
      </c>
      <c r="B51" s="248">
        <v>7</v>
      </c>
      <c r="C51" s="340" t="s">
        <v>14</v>
      </c>
      <c r="D51" s="30">
        <f>VLOOKUP(A51,'132'!$A$5:$BE$214,11,0)/100</f>
        <v>0.22469973246745201</v>
      </c>
      <c r="E51" s="30">
        <v>0.19</v>
      </c>
      <c r="F51" s="335">
        <v>0.23</v>
      </c>
      <c r="G51" s="39">
        <v>0.06</v>
      </c>
      <c r="H51" s="39">
        <f>IF((F51-G51)&gt;0%,(F51-G51),0%)</f>
        <v>0.17</v>
      </c>
      <c r="I51" s="207">
        <f>F51+G51</f>
        <v>0.29000000000000004</v>
      </c>
      <c r="J51" s="341" t="s">
        <v>514</v>
      </c>
      <c r="K51" s="40" t="s">
        <v>15</v>
      </c>
      <c r="L51" s="40" t="s">
        <v>15</v>
      </c>
      <c r="M51" s="40" t="s">
        <v>15</v>
      </c>
      <c r="N51" s="40" t="s">
        <v>15</v>
      </c>
    </row>
    <row r="52" spans="1:14" x14ac:dyDescent="0.2">
      <c r="C52" s="48" t="s">
        <v>535</v>
      </c>
    </row>
    <row r="53" spans="1:14" x14ac:dyDescent="0.2">
      <c r="C53" s="48" t="s">
        <v>542</v>
      </c>
    </row>
    <row r="54" spans="1:14" x14ac:dyDescent="0.2">
      <c r="B54" s="75" t="s">
        <v>16</v>
      </c>
    </row>
    <row r="55" spans="1:14" ht="21" thickBot="1" x14ac:dyDescent="0.35">
      <c r="B55" s="72">
        <v>5292</v>
      </c>
      <c r="C55" s="165" t="s">
        <v>31</v>
      </c>
      <c r="D55" s="65"/>
      <c r="G55" s="65"/>
      <c r="H55" s="65"/>
      <c r="I55" s="65"/>
    </row>
    <row r="56" spans="1:14" ht="25.5" x14ac:dyDescent="0.35">
      <c r="A56" s="243"/>
      <c r="B56" s="244"/>
      <c r="C56" s="342" t="s">
        <v>0</v>
      </c>
      <c r="D56" s="342" t="s">
        <v>504</v>
      </c>
      <c r="E56" s="342" t="s">
        <v>507</v>
      </c>
      <c r="F56" s="342" t="s">
        <v>511</v>
      </c>
      <c r="G56" s="342" t="s">
        <v>173</v>
      </c>
      <c r="H56" s="343" t="s">
        <v>171</v>
      </c>
      <c r="I56" s="344" t="s">
        <v>172</v>
      </c>
      <c r="J56" s="342" t="s">
        <v>505</v>
      </c>
      <c r="K56" s="28" t="s">
        <v>502</v>
      </c>
      <c r="L56" s="28" t="s">
        <v>247</v>
      </c>
      <c r="M56" s="28" t="s">
        <v>241</v>
      </c>
      <c r="N56" s="28" t="s">
        <v>2</v>
      </c>
    </row>
    <row r="57" spans="1:14" ht="26.25" x14ac:dyDescent="0.4">
      <c r="A57" s="245">
        <v>5292</v>
      </c>
      <c r="B57" s="246">
        <v>1</v>
      </c>
      <c r="C57" s="338" t="s">
        <v>3</v>
      </c>
      <c r="D57" s="30">
        <f>VLOOKUP(A57,'132'!$A$5:$BE$214,3,0)/100</f>
        <v>0.46226930713461895</v>
      </c>
      <c r="E57" s="30">
        <v>0.46</v>
      </c>
      <c r="F57" s="292">
        <v>0.49</v>
      </c>
      <c r="G57" s="32">
        <v>0.06</v>
      </c>
      <c r="H57" s="32">
        <f>F57-G57</f>
        <v>0.43</v>
      </c>
      <c r="I57" s="85">
        <f>F57+G57</f>
        <v>0.55000000000000004</v>
      </c>
      <c r="J57" s="36" t="s">
        <v>512</v>
      </c>
      <c r="K57" s="267" t="s">
        <v>488</v>
      </c>
      <c r="L57" s="33" t="s">
        <v>212</v>
      </c>
      <c r="M57" s="33" t="s">
        <v>212</v>
      </c>
      <c r="N57" s="33" t="s">
        <v>204</v>
      </c>
    </row>
    <row r="58" spans="1:14" ht="26.25" x14ac:dyDescent="0.4">
      <c r="A58" s="245">
        <v>5292</v>
      </c>
      <c r="B58" s="246">
        <v>2</v>
      </c>
      <c r="C58" s="338" t="s">
        <v>5</v>
      </c>
      <c r="D58" s="30">
        <f>VLOOKUP(A58,'132'!$A$5:$BE$214,47,0)/100</f>
        <v>0.202513176579944</v>
      </c>
      <c r="E58" s="30">
        <v>0.23</v>
      </c>
      <c r="F58" s="292">
        <v>0.35</v>
      </c>
      <c r="G58" s="34">
        <v>0.05</v>
      </c>
      <c r="H58" s="32">
        <f>F58-G58</f>
        <v>0.3</v>
      </c>
      <c r="I58" s="85">
        <f>F58+G58</f>
        <v>0.39999999999999997</v>
      </c>
      <c r="J58" s="36" t="s">
        <v>242</v>
      </c>
      <c r="K58" s="33" t="s">
        <v>6</v>
      </c>
      <c r="L58" s="33" t="s">
        <v>6</v>
      </c>
      <c r="M58" s="33" t="s">
        <v>6</v>
      </c>
      <c r="N58" s="33" t="s">
        <v>6</v>
      </c>
    </row>
    <row r="59" spans="1:14" ht="51.75" x14ac:dyDescent="0.4">
      <c r="A59" s="245">
        <v>5292</v>
      </c>
      <c r="B59" s="246">
        <v>3</v>
      </c>
      <c r="C59" s="338" t="s">
        <v>7</v>
      </c>
      <c r="D59" s="30">
        <f>VLOOKUP(A59,'132'!$A$5:$BE$214,48,0)/100</f>
        <v>0.26169807733586997</v>
      </c>
      <c r="E59" s="30">
        <v>0.26</v>
      </c>
      <c r="F59" s="292">
        <v>0.15</v>
      </c>
      <c r="G59" s="32">
        <v>0.06</v>
      </c>
      <c r="H59" s="32">
        <f>F59-G59</f>
        <v>0.09</v>
      </c>
      <c r="I59" s="85">
        <f>F59+G59</f>
        <v>0.21</v>
      </c>
      <c r="J59" s="36" t="s">
        <v>513</v>
      </c>
      <c r="K59" s="33" t="s">
        <v>248</v>
      </c>
      <c r="L59" s="33" t="s">
        <v>248</v>
      </c>
      <c r="M59" s="33" t="s">
        <v>143</v>
      </c>
      <c r="N59" s="49" t="s">
        <v>141</v>
      </c>
    </row>
    <row r="60" spans="1:14" ht="26.25" x14ac:dyDescent="0.4">
      <c r="A60" s="245">
        <v>5292</v>
      </c>
      <c r="B60" s="246">
        <v>4</v>
      </c>
      <c r="C60" s="338" t="s">
        <v>8</v>
      </c>
      <c r="D60" s="30">
        <f>VLOOKUP(A60,'132'!$A$5:$BE$214,16,0)/100+VLOOKUP(A60,'132'!$A$5:$BE$214,17,0)/100</f>
        <v>7.0335791153473409E-2</v>
      </c>
      <c r="E60" s="30">
        <v>0.04</v>
      </c>
      <c r="F60" s="292">
        <v>7.0000000000000007E-2</v>
      </c>
      <c r="G60" s="32">
        <v>0.05</v>
      </c>
      <c r="H60" s="32">
        <f>IF((F60-G60)&lt;0,0,(F60-G60))</f>
        <v>2.0000000000000004E-2</v>
      </c>
      <c r="I60" s="85">
        <f>F60+G60</f>
        <v>0.12000000000000001</v>
      </c>
      <c r="J60" s="36" t="s">
        <v>10</v>
      </c>
      <c r="K60" s="33" t="s">
        <v>10</v>
      </c>
      <c r="L60" s="33" t="s">
        <v>10</v>
      </c>
      <c r="M60" s="33" t="s">
        <v>10</v>
      </c>
      <c r="N60" s="33" t="s">
        <v>10</v>
      </c>
    </row>
    <row r="61" spans="1:14" ht="26.25" x14ac:dyDescent="0.4">
      <c r="A61" s="245">
        <v>5292</v>
      </c>
      <c r="B61" s="246">
        <v>5</v>
      </c>
      <c r="C61" s="338" t="s">
        <v>11</v>
      </c>
      <c r="D61" s="30">
        <f>VLOOKUP(A61,'132'!$A$5:$BE$214,45,0)/100+VLOOKUP(A61,'132'!$A$5:$BE$214,44,0)/100+VLOOKUP(A61,'132'!$A$5:$BE$214,43,0)/100+VLOOKUP(A61,'132'!$A$5:$BE$214,41,0)/100</f>
        <v>2.8817096310940339E-3</v>
      </c>
      <c r="E61" s="30">
        <v>0.01</v>
      </c>
      <c r="F61" s="292">
        <v>0.05</v>
      </c>
      <c r="G61" s="32">
        <v>0.05</v>
      </c>
      <c r="H61" s="32">
        <f>IF((F61-G61)&lt;0,0,(F61-G61))</f>
        <v>0</v>
      </c>
      <c r="I61" s="85">
        <f>F61+G61</f>
        <v>0.1</v>
      </c>
      <c r="J61" s="36"/>
      <c r="K61" s="33"/>
      <c r="L61" s="33"/>
      <c r="M61" s="33"/>
      <c r="N61" s="33"/>
    </row>
    <row r="62" spans="1:14" ht="26.25" x14ac:dyDescent="0.4">
      <c r="A62" s="245"/>
      <c r="B62" s="246"/>
      <c r="C62" s="339" t="s">
        <v>13</v>
      </c>
      <c r="D62" s="62">
        <f t="shared" ref="D62" si="4">SUM(D57:D61)</f>
        <v>0.99969806183500043</v>
      </c>
      <c r="E62" s="62">
        <v>1</v>
      </c>
      <c r="F62" s="35">
        <f>SUM(F57:F61)</f>
        <v>1.1100000000000001</v>
      </c>
      <c r="G62" s="32"/>
      <c r="H62" s="32"/>
      <c r="I62" s="85"/>
      <c r="J62" s="36"/>
      <c r="K62" s="33"/>
      <c r="L62" s="33"/>
      <c r="M62" s="33"/>
      <c r="N62" s="33"/>
    </row>
    <row r="63" spans="1:14" ht="27" thickBot="1" x14ac:dyDescent="0.45">
      <c r="A63" s="247">
        <v>5292</v>
      </c>
      <c r="B63" s="248">
        <v>7</v>
      </c>
      <c r="C63" s="340" t="s">
        <v>14</v>
      </c>
      <c r="D63" s="30">
        <f>VLOOKUP(A63,'132'!$A$5:$BE$214,11,0)/100</f>
        <v>0.208530625467822</v>
      </c>
      <c r="E63" s="30">
        <v>0.19</v>
      </c>
      <c r="F63" s="335">
        <v>0.23</v>
      </c>
      <c r="G63" s="39">
        <v>0.06</v>
      </c>
      <c r="H63" s="39">
        <f>IF((F63-G63)&gt;0%,(F63-G63),0%)</f>
        <v>0.17</v>
      </c>
      <c r="I63" s="207">
        <f>F63+G63</f>
        <v>0.29000000000000004</v>
      </c>
      <c r="J63" s="341" t="s">
        <v>514</v>
      </c>
      <c r="K63" s="40" t="s">
        <v>15</v>
      </c>
      <c r="L63" s="40" t="s">
        <v>15</v>
      </c>
      <c r="M63" s="40" t="s">
        <v>15</v>
      </c>
      <c r="N63" s="40" t="s">
        <v>15</v>
      </c>
    </row>
    <row r="64" spans="1:14" x14ac:dyDescent="0.2">
      <c r="C64" s="48" t="s">
        <v>535</v>
      </c>
    </row>
    <row r="65" spans="1:14" x14ac:dyDescent="0.2">
      <c r="C65" s="48" t="s">
        <v>542</v>
      </c>
    </row>
    <row r="67" spans="1:14" x14ac:dyDescent="0.2">
      <c r="B67" s="73" t="s">
        <v>16</v>
      </c>
    </row>
    <row r="68" spans="1:14" ht="21" thickBot="1" x14ac:dyDescent="0.35">
      <c r="B68" s="71">
        <v>5306</v>
      </c>
      <c r="C68" s="165" t="s">
        <v>33</v>
      </c>
      <c r="D68" s="65"/>
      <c r="G68" s="65"/>
      <c r="H68" s="65"/>
      <c r="I68" s="65"/>
    </row>
    <row r="69" spans="1:14" ht="25.5" x14ac:dyDescent="0.35">
      <c r="C69" s="342" t="s">
        <v>0</v>
      </c>
      <c r="D69" s="342" t="s">
        <v>504</v>
      </c>
      <c r="E69" s="342" t="s">
        <v>507</v>
      </c>
      <c r="F69" s="342" t="s">
        <v>511</v>
      </c>
      <c r="G69" s="342" t="s">
        <v>173</v>
      </c>
      <c r="H69" s="343" t="s">
        <v>171</v>
      </c>
      <c r="I69" s="344" t="s">
        <v>172</v>
      </c>
      <c r="J69" s="342" t="s">
        <v>505</v>
      </c>
      <c r="K69" s="28" t="s">
        <v>502</v>
      </c>
      <c r="L69" s="28" t="s">
        <v>247</v>
      </c>
      <c r="M69" s="28" t="s">
        <v>241</v>
      </c>
      <c r="N69" s="28" t="s">
        <v>2</v>
      </c>
    </row>
    <row r="70" spans="1:14" ht="26.25" x14ac:dyDescent="0.4">
      <c r="A70" s="71">
        <v>5306</v>
      </c>
      <c r="B70" s="246">
        <v>1</v>
      </c>
      <c r="C70" s="338" t="s">
        <v>3</v>
      </c>
      <c r="D70" s="30">
        <f>VLOOKUP(A70,'132'!$A$5:$BE$214,3,0)/100</f>
        <v>0.44861899604288402</v>
      </c>
      <c r="E70" s="30">
        <v>0.46</v>
      </c>
      <c r="F70" s="292">
        <v>0.48</v>
      </c>
      <c r="G70" s="32">
        <v>0.06</v>
      </c>
      <c r="H70" s="32">
        <f>F70-G70</f>
        <v>0.42</v>
      </c>
      <c r="I70" s="85">
        <f>F70+G70</f>
        <v>0.54</v>
      </c>
      <c r="J70" s="36" t="s">
        <v>512</v>
      </c>
      <c r="K70" s="267" t="s">
        <v>488</v>
      </c>
      <c r="L70" s="33" t="s">
        <v>212</v>
      </c>
      <c r="M70" s="33" t="s">
        <v>212</v>
      </c>
      <c r="N70" s="33" t="s">
        <v>204</v>
      </c>
    </row>
    <row r="71" spans="1:14" ht="26.25" x14ac:dyDescent="0.4">
      <c r="A71" s="71">
        <v>5306</v>
      </c>
      <c r="B71" s="246">
        <v>2</v>
      </c>
      <c r="C71" s="338" t="s">
        <v>5</v>
      </c>
      <c r="D71" s="30">
        <f>VLOOKUP(A71,'132'!$A$5:$BE$214,47,0)/100</f>
        <v>0.22224507000142399</v>
      </c>
      <c r="E71" s="30">
        <v>0.22</v>
      </c>
      <c r="F71" s="292">
        <v>0.4</v>
      </c>
      <c r="G71" s="34">
        <v>0.05</v>
      </c>
      <c r="H71" s="32">
        <f>F71-G71</f>
        <v>0.35000000000000003</v>
      </c>
      <c r="I71" s="85">
        <f>F71+G71</f>
        <v>0.45</v>
      </c>
      <c r="J71" s="36" t="s">
        <v>242</v>
      </c>
      <c r="K71" s="33" t="s">
        <v>6</v>
      </c>
      <c r="L71" s="33" t="s">
        <v>6</v>
      </c>
      <c r="M71" s="33" t="s">
        <v>6</v>
      </c>
      <c r="N71" s="33" t="s">
        <v>6</v>
      </c>
    </row>
    <row r="72" spans="1:14" ht="51.75" x14ac:dyDescent="0.4">
      <c r="A72" s="71">
        <v>5306</v>
      </c>
      <c r="B72" s="246">
        <v>3</v>
      </c>
      <c r="C72" s="338" t="s">
        <v>7</v>
      </c>
      <c r="D72" s="30">
        <f>VLOOKUP(A72,'132'!$A$5:$BE$214,48,0)/100</f>
        <v>0.26219196325206101</v>
      </c>
      <c r="E72" s="30">
        <v>0.26</v>
      </c>
      <c r="F72" s="292">
        <v>0.1</v>
      </c>
      <c r="G72" s="32">
        <v>0.06</v>
      </c>
      <c r="H72" s="32">
        <f>F72-G72</f>
        <v>4.0000000000000008E-2</v>
      </c>
      <c r="I72" s="85">
        <f>F72+G72</f>
        <v>0.16</v>
      </c>
      <c r="J72" s="36" t="s">
        <v>513</v>
      </c>
      <c r="K72" s="33" t="s">
        <v>248</v>
      </c>
      <c r="L72" s="33" t="s">
        <v>248</v>
      </c>
      <c r="M72" s="33" t="s">
        <v>143</v>
      </c>
      <c r="N72" s="49" t="s">
        <v>141</v>
      </c>
    </row>
    <row r="73" spans="1:14" ht="26.25" x14ac:dyDescent="0.4">
      <c r="A73" s="71">
        <v>5306</v>
      </c>
      <c r="B73" s="246">
        <v>4</v>
      </c>
      <c r="C73" s="338" t="s">
        <v>8</v>
      </c>
      <c r="D73" s="30">
        <f>VLOOKUP(A73,'132'!$A$5:$BE$214,16,0)/100+VLOOKUP(A73,'132'!$A$5:$BE$214,17,0)/100</f>
        <v>6.2077624914788604E-2</v>
      </c>
      <c r="E73" s="30">
        <v>0.05</v>
      </c>
      <c r="F73" s="292">
        <v>7.0000000000000007E-2</v>
      </c>
      <c r="G73" s="32">
        <v>0.05</v>
      </c>
      <c r="H73" s="32">
        <f>IF((F73-G73)&lt;0,0,(F73-G73))</f>
        <v>2.0000000000000004E-2</v>
      </c>
      <c r="I73" s="85">
        <f>F73+G73</f>
        <v>0.12000000000000001</v>
      </c>
      <c r="J73" s="36" t="s">
        <v>10</v>
      </c>
      <c r="K73" s="33" t="s">
        <v>10</v>
      </c>
      <c r="L73" s="33" t="s">
        <v>10</v>
      </c>
      <c r="M73" s="33" t="s">
        <v>10</v>
      </c>
      <c r="N73" s="33" t="s">
        <v>10</v>
      </c>
    </row>
    <row r="74" spans="1:14" ht="26.25" x14ac:dyDescent="0.4">
      <c r="A74" s="71">
        <v>5306</v>
      </c>
      <c r="B74" s="246">
        <v>5</v>
      </c>
      <c r="C74" s="338" t="s">
        <v>11</v>
      </c>
      <c r="D74" s="30">
        <f>VLOOKUP(A74,'132'!$A$5:$BE$214,45,0)/100+VLOOKUP(A74,'132'!$A$5:$BE$214,44,0)/100+VLOOKUP(A74,'132'!$A$5:$BE$214,43,0)/100+VLOOKUP(A74,'132'!$A$5:$BE$214,41,0)/100</f>
        <v>3.9773012473657702E-3</v>
      </c>
      <c r="E74" s="30">
        <v>0.01</v>
      </c>
      <c r="F74" s="292">
        <v>0.05</v>
      </c>
      <c r="G74" s="32">
        <v>0.05</v>
      </c>
      <c r="H74" s="32">
        <f>IF((F74-G74)&lt;0,0,(F74-G74))</f>
        <v>0</v>
      </c>
      <c r="I74" s="85">
        <f>F74+G74</f>
        <v>0.1</v>
      </c>
      <c r="J74" s="36"/>
      <c r="K74" s="33"/>
      <c r="L74" s="33"/>
      <c r="M74" s="33"/>
      <c r="N74" s="33"/>
    </row>
    <row r="75" spans="1:14" ht="26.25" x14ac:dyDescent="0.4">
      <c r="B75" s="246"/>
      <c r="C75" s="339" t="s">
        <v>13</v>
      </c>
      <c r="D75" s="62">
        <f t="shared" ref="D75" si="5">SUM(D70:D74)</f>
        <v>0.99911095545852335</v>
      </c>
      <c r="E75" s="62">
        <v>1</v>
      </c>
      <c r="F75" s="35">
        <f t="shared" ref="F75" si="6">SUM(F70:F74)</f>
        <v>1.1000000000000001</v>
      </c>
      <c r="G75" s="32"/>
      <c r="H75" s="32"/>
      <c r="I75" s="85"/>
      <c r="J75" s="36"/>
      <c r="K75" s="33"/>
      <c r="L75" s="33"/>
      <c r="M75" s="33"/>
      <c r="N75" s="33"/>
    </row>
    <row r="76" spans="1:14" ht="27" thickBot="1" x14ac:dyDescent="0.45">
      <c r="A76" s="71">
        <v>5306</v>
      </c>
      <c r="B76" s="248">
        <v>7</v>
      </c>
      <c r="C76" s="340" t="s">
        <v>14</v>
      </c>
      <c r="D76" s="30">
        <f>VLOOKUP(A76,'132'!$A$5:$BE$214,11,0)/100</f>
        <v>0.217475321413134</v>
      </c>
      <c r="E76" s="30">
        <v>0.19</v>
      </c>
      <c r="F76" s="335">
        <v>0.22</v>
      </c>
      <c r="G76" s="39">
        <v>0.06</v>
      </c>
      <c r="H76" s="39">
        <f>IF((F76-G76)&gt;0%,(F76-G76),0%)</f>
        <v>0.16</v>
      </c>
      <c r="I76" s="207">
        <f>F76+G76</f>
        <v>0.28000000000000003</v>
      </c>
      <c r="J76" s="341" t="s">
        <v>514</v>
      </c>
      <c r="K76" s="40" t="s">
        <v>15</v>
      </c>
      <c r="L76" s="40" t="s">
        <v>15</v>
      </c>
      <c r="M76" s="40" t="s">
        <v>15</v>
      </c>
      <c r="N76" s="40" t="s">
        <v>15</v>
      </c>
    </row>
    <row r="77" spans="1:14" x14ac:dyDescent="0.2">
      <c r="C77" s="48" t="s">
        <v>536</v>
      </c>
    </row>
    <row r="78" spans="1:14" x14ac:dyDescent="0.2">
      <c r="C78" s="48" t="s">
        <v>542</v>
      </c>
    </row>
    <row r="79" spans="1:14" x14ac:dyDescent="0.2">
      <c r="B79" s="73" t="s">
        <v>16</v>
      </c>
    </row>
    <row r="80" spans="1:14" ht="21" thickBot="1" x14ac:dyDescent="0.35">
      <c r="B80" s="72">
        <v>6612</v>
      </c>
      <c r="C80" s="165" t="s">
        <v>27</v>
      </c>
      <c r="D80" s="65"/>
      <c r="G80" s="65"/>
      <c r="H80" s="65"/>
      <c r="I80" s="65"/>
    </row>
    <row r="81" spans="1:14" ht="25.5" x14ac:dyDescent="0.35">
      <c r="A81" s="243"/>
      <c r="B81" s="244"/>
      <c r="C81" s="342" t="s">
        <v>0</v>
      </c>
      <c r="D81" s="342" t="s">
        <v>504</v>
      </c>
      <c r="E81" s="342" t="s">
        <v>507</v>
      </c>
      <c r="F81" s="342" t="s">
        <v>511</v>
      </c>
      <c r="G81" s="342" t="s">
        <v>173</v>
      </c>
      <c r="H81" s="343" t="s">
        <v>171</v>
      </c>
      <c r="I81" s="344" t="s">
        <v>172</v>
      </c>
      <c r="J81" s="342" t="s">
        <v>505</v>
      </c>
      <c r="K81" s="28" t="s">
        <v>502</v>
      </c>
      <c r="L81" s="28" t="s">
        <v>247</v>
      </c>
      <c r="M81" s="28" t="s">
        <v>241</v>
      </c>
      <c r="N81" s="28" t="s">
        <v>2</v>
      </c>
    </row>
    <row r="82" spans="1:14" ht="26.25" x14ac:dyDescent="0.4">
      <c r="A82" s="245">
        <v>6612</v>
      </c>
      <c r="B82" s="246">
        <v>1</v>
      </c>
      <c r="C82" s="338" t="s">
        <v>3</v>
      </c>
      <c r="D82" s="30">
        <f>VLOOKUP(A82,'132'!$A$5:$BE$214,3,0)/100</f>
        <v>0.44878692278560101</v>
      </c>
      <c r="E82" s="30">
        <v>0.46</v>
      </c>
      <c r="F82" s="292">
        <v>0.49</v>
      </c>
      <c r="G82" s="32">
        <v>0.06</v>
      </c>
      <c r="H82" s="32">
        <f>F82-G82</f>
        <v>0.43</v>
      </c>
      <c r="I82" s="85">
        <f>F82+G82</f>
        <v>0.55000000000000004</v>
      </c>
      <c r="J82" s="36" t="s">
        <v>512</v>
      </c>
      <c r="K82" s="267" t="s">
        <v>488</v>
      </c>
      <c r="L82" s="33" t="s">
        <v>212</v>
      </c>
      <c r="M82" s="33" t="s">
        <v>212</v>
      </c>
      <c r="N82" s="33" t="s">
        <v>204</v>
      </c>
    </row>
    <row r="83" spans="1:14" ht="26.25" x14ac:dyDescent="0.4">
      <c r="A83" s="245">
        <v>6612</v>
      </c>
      <c r="B83" s="246">
        <v>2</v>
      </c>
      <c r="C83" s="338" t="s">
        <v>5</v>
      </c>
      <c r="D83" s="30">
        <f>VLOOKUP(A83,'132'!$A$5:$BE$214,47,0)/100</f>
        <v>0.219798060154586</v>
      </c>
      <c r="E83" s="30">
        <v>0.23</v>
      </c>
      <c r="F83" s="292">
        <v>0.35</v>
      </c>
      <c r="G83" s="34">
        <v>0.05</v>
      </c>
      <c r="H83" s="32">
        <f>F83-G83</f>
        <v>0.3</v>
      </c>
      <c r="I83" s="85">
        <f>F83+G83</f>
        <v>0.39999999999999997</v>
      </c>
      <c r="J83" s="36" t="s">
        <v>242</v>
      </c>
      <c r="K83" s="33" t="s">
        <v>6</v>
      </c>
      <c r="L83" s="33" t="s">
        <v>6</v>
      </c>
      <c r="M83" s="33" t="s">
        <v>6</v>
      </c>
      <c r="N83" s="33" t="s">
        <v>6</v>
      </c>
    </row>
    <row r="84" spans="1:14" ht="26.25" x14ac:dyDescent="0.4">
      <c r="A84" s="245">
        <v>6612</v>
      </c>
      <c r="B84" s="246">
        <v>3</v>
      </c>
      <c r="C84" s="338" t="s">
        <v>7</v>
      </c>
      <c r="D84" s="30">
        <f>VLOOKUP(A84,'132'!$A$5:$BE$214,48,0)/100</f>
        <v>0.25588198064451201</v>
      </c>
      <c r="E84" s="30">
        <v>0.26</v>
      </c>
      <c r="F84" s="292">
        <v>0.15</v>
      </c>
      <c r="G84" s="32">
        <v>0.06</v>
      </c>
      <c r="H84" s="32">
        <f>F84-G84</f>
        <v>0.09</v>
      </c>
      <c r="I84" s="85">
        <f>F84+G84</f>
        <v>0.21</v>
      </c>
      <c r="J84" s="36" t="s">
        <v>513</v>
      </c>
      <c r="K84" s="33" t="s">
        <v>22</v>
      </c>
      <c r="L84" s="33" t="s">
        <v>22</v>
      </c>
      <c r="M84" s="33" t="s">
        <v>22</v>
      </c>
      <c r="N84" s="33" t="s">
        <v>22</v>
      </c>
    </row>
    <row r="85" spans="1:14" ht="26.25" x14ac:dyDescent="0.4">
      <c r="A85" s="245">
        <v>6612</v>
      </c>
      <c r="B85" s="246">
        <v>4</v>
      </c>
      <c r="C85" s="338" t="s">
        <v>8</v>
      </c>
      <c r="D85" s="30">
        <f>VLOOKUP(A85,'132'!$A$5:$BE$214,16,0)/100+VLOOKUP(A85,'132'!$A$5:$BE$214,17,0)/100</f>
        <v>7.4806582357923049E-2</v>
      </c>
      <c r="E85" s="30">
        <v>0.04</v>
      </c>
      <c r="F85" s="292">
        <v>7.0000000000000007E-2</v>
      </c>
      <c r="G85" s="32">
        <v>0.05</v>
      </c>
      <c r="H85" s="32">
        <f>IF((F85-G85)&lt;0,0,(F85-G85))</f>
        <v>2.0000000000000004E-2</v>
      </c>
      <c r="I85" s="85">
        <f>F85+G85</f>
        <v>0.12000000000000001</v>
      </c>
      <c r="J85" s="36" t="s">
        <v>10</v>
      </c>
      <c r="K85" s="33" t="s">
        <v>10</v>
      </c>
      <c r="L85" s="33" t="s">
        <v>10</v>
      </c>
      <c r="M85" s="33" t="s">
        <v>10</v>
      </c>
      <c r="N85" s="33" t="s">
        <v>10</v>
      </c>
    </row>
    <row r="86" spans="1:14" ht="26.25" x14ac:dyDescent="0.4">
      <c r="A86" s="245">
        <v>6612</v>
      </c>
      <c r="B86" s="246">
        <v>5</v>
      </c>
      <c r="C86" s="338" t="s">
        <v>11</v>
      </c>
      <c r="D86" s="30">
        <f>VLOOKUP(A86,'132'!$A$5:$BE$214,45,0)/100+VLOOKUP(A86,'132'!$A$5:$BE$214,44,0)/100+VLOOKUP(A86,'132'!$A$5:$BE$214,43,0)/100+VLOOKUP(A86,'132'!$A$5:$BE$214,41,0)/100</f>
        <v>1.81816985903583E-3</v>
      </c>
      <c r="E86" s="30">
        <v>0.01</v>
      </c>
      <c r="F86" s="292">
        <v>0.05</v>
      </c>
      <c r="G86" s="32">
        <v>0.05</v>
      </c>
      <c r="H86" s="32">
        <f>IF((F86-G86)&lt;0,0,(F86-G86))</f>
        <v>0</v>
      </c>
      <c r="I86" s="85">
        <f>F86+G86</f>
        <v>0.1</v>
      </c>
      <c r="J86" s="36"/>
      <c r="K86" s="33"/>
      <c r="L86" s="33"/>
      <c r="M86" s="33"/>
      <c r="N86" s="33"/>
    </row>
    <row r="87" spans="1:14" ht="26.25" x14ac:dyDescent="0.4">
      <c r="A87" s="245"/>
      <c r="B87" s="246"/>
      <c r="C87" s="339" t="s">
        <v>13</v>
      </c>
      <c r="D87" s="62">
        <f t="shared" ref="D87" si="7">SUM(D82:D86)</f>
        <v>1.0010917158016579</v>
      </c>
      <c r="E87" s="62">
        <v>1</v>
      </c>
      <c r="F87" s="35">
        <f>SUM(F82:F86)</f>
        <v>1.1100000000000001</v>
      </c>
      <c r="G87" s="36"/>
      <c r="H87" s="32"/>
      <c r="I87" s="85"/>
      <c r="J87" s="36"/>
      <c r="K87" s="33"/>
      <c r="L87" s="33"/>
      <c r="M87" s="33"/>
      <c r="N87" s="33"/>
    </row>
    <row r="88" spans="1:14" ht="27" thickBot="1" x14ac:dyDescent="0.45">
      <c r="A88" s="247">
        <v>6612</v>
      </c>
      <c r="B88" s="248">
        <v>7</v>
      </c>
      <c r="C88" s="340" t="s">
        <v>14</v>
      </c>
      <c r="D88" s="30">
        <f>VLOOKUP(A88,'132'!$A$5:$BE$214,11,0)/100</f>
        <v>0.21693038778719601</v>
      </c>
      <c r="E88" s="30">
        <v>0.19</v>
      </c>
      <c r="F88" s="335">
        <v>0.23</v>
      </c>
      <c r="G88" s="39">
        <v>0.06</v>
      </c>
      <c r="H88" s="39">
        <f>IF((F88-G88)&gt;0%,(F88-G88),0%)</f>
        <v>0.17</v>
      </c>
      <c r="I88" s="207">
        <f>F88+G88</f>
        <v>0.29000000000000004</v>
      </c>
      <c r="J88" s="341" t="s">
        <v>514</v>
      </c>
      <c r="K88" s="40" t="s">
        <v>15</v>
      </c>
      <c r="L88" s="40" t="s">
        <v>15</v>
      </c>
      <c r="M88" s="40" t="s">
        <v>15</v>
      </c>
      <c r="N88" s="40" t="s">
        <v>15</v>
      </c>
    </row>
    <row r="89" spans="1:14" x14ac:dyDescent="0.2">
      <c r="C89" s="3" t="s">
        <v>537</v>
      </c>
    </row>
    <row r="90" spans="1:14" x14ac:dyDescent="0.2">
      <c r="C90" s="48" t="s">
        <v>542</v>
      </c>
    </row>
    <row r="91" spans="1:14" ht="21" thickBot="1" x14ac:dyDescent="0.35">
      <c r="B91" s="72">
        <v>8313</v>
      </c>
      <c r="C91" s="165" t="s">
        <v>120</v>
      </c>
      <c r="D91" s="65"/>
      <c r="G91" s="65"/>
      <c r="H91" s="65"/>
      <c r="I91" s="65"/>
    </row>
    <row r="92" spans="1:14" ht="25.5" x14ac:dyDescent="0.35">
      <c r="C92" s="342" t="s">
        <v>0</v>
      </c>
      <c r="D92" s="342" t="s">
        <v>504</v>
      </c>
      <c r="E92" s="342" t="s">
        <v>507</v>
      </c>
      <c r="F92" s="342" t="s">
        <v>511</v>
      </c>
      <c r="G92" s="342" t="s">
        <v>173</v>
      </c>
      <c r="H92" s="343" t="s">
        <v>171</v>
      </c>
      <c r="I92" s="344" t="s">
        <v>172</v>
      </c>
      <c r="J92" s="342" t="s">
        <v>505</v>
      </c>
      <c r="K92" s="28" t="s">
        <v>502</v>
      </c>
      <c r="L92" s="28" t="s">
        <v>247</v>
      </c>
      <c r="M92" s="28" t="s">
        <v>241</v>
      </c>
      <c r="N92" s="28" t="s">
        <v>2</v>
      </c>
    </row>
    <row r="93" spans="1:14" ht="26.25" x14ac:dyDescent="0.4">
      <c r="A93" s="71">
        <v>8313</v>
      </c>
      <c r="B93" s="246">
        <v>1</v>
      </c>
      <c r="C93" s="338" t="s">
        <v>3</v>
      </c>
      <c r="D93" s="30">
        <f>VLOOKUP(A93,'132'!$A$5:$BE$214,3,0)/100</f>
        <v>0.48480238229424105</v>
      </c>
      <c r="E93" s="30">
        <v>0.46</v>
      </c>
      <c r="F93" s="292">
        <v>0.48</v>
      </c>
      <c r="G93" s="32">
        <v>0.06</v>
      </c>
      <c r="H93" s="32">
        <f>F93-G93</f>
        <v>0.42</v>
      </c>
      <c r="I93" s="85">
        <f>F93+G93</f>
        <v>0.54</v>
      </c>
      <c r="J93" s="36" t="s">
        <v>512</v>
      </c>
      <c r="K93" s="267" t="s">
        <v>488</v>
      </c>
      <c r="L93" s="33" t="s">
        <v>212</v>
      </c>
      <c r="M93" s="33" t="s">
        <v>212</v>
      </c>
      <c r="N93" s="33" t="s">
        <v>204</v>
      </c>
    </row>
    <row r="94" spans="1:14" ht="26.25" x14ac:dyDescent="0.4">
      <c r="A94" s="71">
        <v>8313</v>
      </c>
      <c r="B94" s="246">
        <v>2</v>
      </c>
      <c r="C94" s="338" t="s">
        <v>5</v>
      </c>
      <c r="D94" s="30">
        <f>VLOOKUP(A94,'132'!$A$5:$BE$214,47,0)/100</f>
        <v>0.17026348219429299</v>
      </c>
      <c r="E94" s="30">
        <v>0.18</v>
      </c>
      <c r="F94" s="292">
        <v>0.4</v>
      </c>
      <c r="G94" s="34">
        <v>0.05</v>
      </c>
      <c r="H94" s="32">
        <f>F94-G94</f>
        <v>0.35000000000000003</v>
      </c>
      <c r="I94" s="85">
        <f>F94+G94</f>
        <v>0.45</v>
      </c>
      <c r="J94" s="36" t="s">
        <v>242</v>
      </c>
      <c r="K94" s="33" t="s">
        <v>6</v>
      </c>
      <c r="L94" s="33" t="s">
        <v>6</v>
      </c>
      <c r="M94" s="33" t="s">
        <v>6</v>
      </c>
      <c r="N94" s="33" t="s">
        <v>6</v>
      </c>
    </row>
    <row r="95" spans="1:14" ht="51.75" x14ac:dyDescent="0.4">
      <c r="A95" s="71">
        <v>8313</v>
      </c>
      <c r="B95" s="246">
        <v>3</v>
      </c>
      <c r="C95" s="338" t="s">
        <v>7</v>
      </c>
      <c r="D95" s="30">
        <f>VLOOKUP(A95,'132'!$A$5:$BE$214,48,0)/100</f>
        <v>0.26267375836136003</v>
      </c>
      <c r="E95" s="30">
        <v>0.26</v>
      </c>
      <c r="F95" s="292">
        <v>0.1</v>
      </c>
      <c r="G95" s="32">
        <v>0.06</v>
      </c>
      <c r="H95" s="32">
        <f>F95-G95</f>
        <v>4.0000000000000008E-2</v>
      </c>
      <c r="I95" s="85">
        <f>F95+G95</f>
        <v>0.16</v>
      </c>
      <c r="J95" s="36" t="s">
        <v>513</v>
      </c>
      <c r="K95" s="33" t="s">
        <v>248</v>
      </c>
      <c r="L95" s="33" t="s">
        <v>248</v>
      </c>
      <c r="M95" s="33" t="s">
        <v>234</v>
      </c>
      <c r="N95" s="49" t="s">
        <v>141</v>
      </c>
    </row>
    <row r="96" spans="1:14" ht="26.25" x14ac:dyDescent="0.4">
      <c r="A96" s="71">
        <v>8313</v>
      </c>
      <c r="B96" s="246">
        <v>4</v>
      </c>
      <c r="C96" s="338" t="s">
        <v>8</v>
      </c>
      <c r="D96" s="30">
        <f>VLOOKUP(A96,'132'!$A$5:$BE$214,16,0)/100+VLOOKUP(A96,'132'!$A$5:$BE$214,17,0)/100</f>
        <v>2.9300309803960999E-2</v>
      </c>
      <c r="E96" s="30">
        <v>0.04</v>
      </c>
      <c r="F96" s="292">
        <v>7.0000000000000007E-2</v>
      </c>
      <c r="G96" s="32">
        <v>0.05</v>
      </c>
      <c r="H96" s="32">
        <f>IF((F96-G96)&lt;0,0,(F96-G96))</f>
        <v>2.0000000000000004E-2</v>
      </c>
      <c r="I96" s="85">
        <f>F96+G96</f>
        <v>0.12000000000000001</v>
      </c>
      <c r="J96" s="36" t="s">
        <v>10</v>
      </c>
      <c r="K96" s="33" t="s">
        <v>10</v>
      </c>
      <c r="L96" s="33" t="s">
        <v>10</v>
      </c>
      <c r="M96" s="33" t="s">
        <v>10</v>
      </c>
      <c r="N96" s="33" t="s">
        <v>10</v>
      </c>
    </row>
    <row r="97" spans="1:14" ht="26.25" x14ac:dyDescent="0.4">
      <c r="A97" s="71">
        <v>8313</v>
      </c>
      <c r="B97" s="246">
        <v>5</v>
      </c>
      <c r="C97" s="338" t="s">
        <v>87</v>
      </c>
      <c r="D97" s="30">
        <f>VLOOKUP(A97,'132'!$A$5:$BE$214,45,0)/100+VLOOKUP(A97,'132'!$A$5:$BE$214,44,0)/100+VLOOKUP(A97,'132'!$A$5:$BE$214,43,0)/100+VLOOKUP(A97,'132'!$A$5:$BE$214,41,0)/100</f>
        <v>7.9162278851288181E-2</v>
      </c>
      <c r="E97" s="30">
        <v>0.06</v>
      </c>
      <c r="F97" s="292">
        <v>0.05</v>
      </c>
      <c r="G97" s="32">
        <v>0.05</v>
      </c>
      <c r="H97" s="32">
        <f>IF((F97-G97)&lt;0,0,(F97-G97))</f>
        <v>0</v>
      </c>
      <c r="I97" s="85">
        <f>F97+G97</f>
        <v>0.1</v>
      </c>
      <c r="J97" s="36"/>
      <c r="K97" s="33"/>
      <c r="L97" s="33"/>
      <c r="M97" s="33"/>
      <c r="N97" s="33"/>
    </row>
    <row r="98" spans="1:14" ht="26.25" x14ac:dyDescent="0.4">
      <c r="A98" s="71">
        <v>8313</v>
      </c>
      <c r="B98" s="246"/>
      <c r="C98" s="339" t="s">
        <v>13</v>
      </c>
      <c r="D98" s="62">
        <f t="shared" ref="D98" si="8">SUM(D93:D97)</f>
        <v>1.0262022115051435</v>
      </c>
      <c r="E98" s="62">
        <v>1</v>
      </c>
      <c r="F98" s="35">
        <f t="shared" ref="F98" si="9">SUM(F93:F97)</f>
        <v>1.1000000000000001</v>
      </c>
      <c r="G98" s="36"/>
      <c r="H98" s="32"/>
      <c r="I98" s="85"/>
      <c r="J98" s="36"/>
      <c r="K98" s="33"/>
      <c r="L98" s="33"/>
      <c r="M98" s="33"/>
      <c r="N98" s="33"/>
    </row>
    <row r="99" spans="1:14" ht="27" thickBot="1" x14ac:dyDescent="0.45">
      <c r="A99" s="71">
        <v>8313</v>
      </c>
      <c r="B99" s="248">
        <v>7</v>
      </c>
      <c r="C99" s="340" t="s">
        <v>14</v>
      </c>
      <c r="D99" s="30">
        <f>VLOOKUP(A99,'132'!$A$5:$BE$214,11,0)/100</f>
        <v>0.225424109646163</v>
      </c>
      <c r="E99" s="30">
        <v>0.19</v>
      </c>
      <c r="F99" s="335">
        <v>0.22</v>
      </c>
      <c r="G99" s="39">
        <v>0.06</v>
      </c>
      <c r="H99" s="39">
        <f>IF((F99-G99)&gt;0%,(F99-G99),0%)</f>
        <v>0.16</v>
      </c>
      <c r="I99" s="207">
        <f>F99+G99</f>
        <v>0.28000000000000003</v>
      </c>
      <c r="J99" s="341" t="s">
        <v>514</v>
      </c>
      <c r="K99" s="40" t="s">
        <v>15</v>
      </c>
      <c r="L99" s="40" t="s">
        <v>15</v>
      </c>
      <c r="M99" s="40" t="s">
        <v>15</v>
      </c>
      <c r="N99" s="40" t="s">
        <v>15</v>
      </c>
    </row>
    <row r="100" spans="1:14" x14ac:dyDescent="0.2">
      <c r="C100" s="3" t="s">
        <v>537</v>
      </c>
    </row>
    <row r="101" spans="1:14" x14ac:dyDescent="0.2">
      <c r="C101" s="48" t="s">
        <v>542</v>
      </c>
    </row>
    <row r="102" spans="1:14" ht="21" thickBot="1" x14ac:dyDescent="0.35">
      <c r="B102" s="71">
        <v>8852</v>
      </c>
      <c r="C102" s="165" t="s">
        <v>135</v>
      </c>
      <c r="D102" s="2"/>
      <c r="E102" s="2"/>
      <c r="G102" s="65"/>
      <c r="H102" s="65"/>
      <c r="I102" s="65"/>
    </row>
    <row r="103" spans="1:14" s="47" customFormat="1" ht="25.5" x14ac:dyDescent="0.35">
      <c r="A103" s="71"/>
      <c r="B103" s="71"/>
      <c r="C103" s="342" t="s">
        <v>0</v>
      </c>
      <c r="D103" s="342" t="s">
        <v>504</v>
      </c>
      <c r="E103" s="342" t="s">
        <v>507</v>
      </c>
      <c r="F103" s="342" t="s">
        <v>511</v>
      </c>
      <c r="G103" s="342" t="s">
        <v>173</v>
      </c>
      <c r="H103" s="343" t="s">
        <v>171</v>
      </c>
      <c r="I103" s="344" t="s">
        <v>172</v>
      </c>
      <c r="J103" s="342" t="s">
        <v>505</v>
      </c>
      <c r="K103" s="28" t="s">
        <v>502</v>
      </c>
      <c r="L103" s="28" t="s">
        <v>247</v>
      </c>
      <c r="M103" s="28" t="s">
        <v>241</v>
      </c>
      <c r="N103" s="28" t="s">
        <v>2</v>
      </c>
    </row>
    <row r="104" spans="1:14" s="47" customFormat="1" ht="26.25" x14ac:dyDescent="0.4">
      <c r="A104" s="71">
        <v>8852</v>
      </c>
      <c r="B104" s="246">
        <v>1</v>
      </c>
      <c r="C104" s="338" t="s">
        <v>3</v>
      </c>
      <c r="D104" s="30">
        <f>VLOOKUP(A104,'132'!$A$5:$BE$214,3,0)/100</f>
        <v>0.46509033979280701</v>
      </c>
      <c r="E104" s="30">
        <v>0.46</v>
      </c>
      <c r="F104" s="292">
        <v>0.49</v>
      </c>
      <c r="G104" s="32">
        <v>0.06</v>
      </c>
      <c r="H104" s="32">
        <f>F104-G104</f>
        <v>0.43</v>
      </c>
      <c r="I104" s="85">
        <f>F104+G104</f>
        <v>0.55000000000000004</v>
      </c>
      <c r="J104" s="36" t="s">
        <v>512</v>
      </c>
      <c r="K104" s="267" t="s">
        <v>488</v>
      </c>
      <c r="L104" s="33" t="s">
        <v>212</v>
      </c>
      <c r="M104" s="33" t="s">
        <v>212</v>
      </c>
      <c r="N104" s="33" t="s">
        <v>204</v>
      </c>
    </row>
    <row r="105" spans="1:14" s="47" customFormat="1" ht="26.25" x14ac:dyDescent="0.4">
      <c r="A105" s="71">
        <v>8852</v>
      </c>
      <c r="B105" s="246">
        <v>2</v>
      </c>
      <c r="C105" s="338" t="s">
        <v>5</v>
      </c>
      <c r="D105" s="30">
        <f>VLOOKUP(A105,'132'!$A$5:$BE$214,47,0)/100</f>
        <v>0.21901589680360201</v>
      </c>
      <c r="E105" s="30">
        <v>0.22</v>
      </c>
      <c r="F105" s="292">
        <v>0.35</v>
      </c>
      <c r="G105" s="34">
        <v>0.05</v>
      </c>
      <c r="H105" s="32">
        <f>F105-G105</f>
        <v>0.3</v>
      </c>
      <c r="I105" s="85">
        <f>F105+G105</f>
        <v>0.39999999999999997</v>
      </c>
      <c r="J105" s="36" t="s">
        <v>242</v>
      </c>
      <c r="K105" s="33" t="s">
        <v>6</v>
      </c>
      <c r="L105" s="33" t="s">
        <v>6</v>
      </c>
      <c r="M105" s="33" t="s">
        <v>6</v>
      </c>
      <c r="N105" s="33" t="s">
        <v>6</v>
      </c>
    </row>
    <row r="106" spans="1:14" s="47" customFormat="1" ht="51.75" x14ac:dyDescent="0.4">
      <c r="A106" s="71">
        <v>8852</v>
      </c>
      <c r="B106" s="246">
        <v>3</v>
      </c>
      <c r="C106" s="338" t="s">
        <v>7</v>
      </c>
      <c r="D106" s="30">
        <f>VLOOKUP(A106,'132'!$A$5:$BE$214,48,0)/100</f>
        <v>0.26673748970591099</v>
      </c>
      <c r="E106" s="30">
        <v>0.26</v>
      </c>
      <c r="F106" s="292">
        <v>0.15</v>
      </c>
      <c r="G106" s="32">
        <v>0.06</v>
      </c>
      <c r="H106" s="32">
        <f>F106-G106</f>
        <v>0.09</v>
      </c>
      <c r="I106" s="85">
        <f>F106+G106</f>
        <v>0.21</v>
      </c>
      <c r="J106" s="36" t="s">
        <v>513</v>
      </c>
      <c r="K106" s="33" t="s">
        <v>248</v>
      </c>
      <c r="L106" s="33" t="s">
        <v>248</v>
      </c>
      <c r="M106" s="33" t="s">
        <v>143</v>
      </c>
      <c r="N106" s="49" t="s">
        <v>141</v>
      </c>
    </row>
    <row r="107" spans="1:14" s="47" customFormat="1" ht="26.25" x14ac:dyDescent="0.4">
      <c r="A107" s="71">
        <v>8852</v>
      </c>
      <c r="B107" s="246">
        <v>4</v>
      </c>
      <c r="C107" s="338" t="s">
        <v>8</v>
      </c>
      <c r="D107" s="30">
        <f>VLOOKUP(A107,'132'!$A$5:$BE$214,16,0)/100+VLOOKUP(A107,'132'!$A$5:$BE$214,17,0)/100</f>
        <v>3.71333420665017E-2</v>
      </c>
      <c r="E107" s="30">
        <v>0.04</v>
      </c>
      <c r="F107" s="292">
        <v>7.0000000000000007E-2</v>
      </c>
      <c r="G107" s="32">
        <v>0.05</v>
      </c>
      <c r="H107" s="32">
        <f>IF((F107-G107)&lt;0,0,(F107-G107))</f>
        <v>2.0000000000000004E-2</v>
      </c>
      <c r="I107" s="85">
        <f>F107+G107</f>
        <v>0.12000000000000001</v>
      </c>
      <c r="J107" s="36" t="s">
        <v>10</v>
      </c>
      <c r="K107" s="33" t="s">
        <v>10</v>
      </c>
      <c r="L107" s="33" t="s">
        <v>10</v>
      </c>
      <c r="M107" s="33" t="s">
        <v>10</v>
      </c>
      <c r="N107" s="33" t="s">
        <v>10</v>
      </c>
    </row>
    <row r="108" spans="1:14" s="47" customFormat="1" ht="26.25" x14ac:dyDescent="0.4">
      <c r="A108" s="71">
        <v>8852</v>
      </c>
      <c r="B108" s="246">
        <v>5</v>
      </c>
      <c r="C108" s="338" t="s">
        <v>11</v>
      </c>
      <c r="D108" s="30">
        <f>VLOOKUP(A108,'132'!$A$5:$BE$214,45,0)/100+VLOOKUP(A108,'132'!$A$5:$BE$214,44,0)/100+VLOOKUP(A108,'132'!$A$5:$BE$214,43,0)/100+VLOOKUP(A108,'132'!$A$5:$BE$214,41,0)/100</f>
        <v>1.2209264400744619E-2</v>
      </c>
      <c r="E108" s="30">
        <v>0.02</v>
      </c>
      <c r="F108" s="292">
        <v>0.05</v>
      </c>
      <c r="G108" s="32">
        <v>0.05</v>
      </c>
      <c r="H108" s="32">
        <f>IF((F108-G108)&lt;0,0,(F108-G108))</f>
        <v>0</v>
      </c>
      <c r="I108" s="85">
        <f>F108+G108</f>
        <v>0.1</v>
      </c>
      <c r="J108" s="36"/>
      <c r="K108" s="33"/>
      <c r="L108" s="33"/>
      <c r="M108" s="33"/>
      <c r="N108" s="33"/>
    </row>
    <row r="109" spans="1:14" s="47" customFormat="1" ht="26.25" x14ac:dyDescent="0.4">
      <c r="A109" s="71"/>
      <c r="B109" s="246"/>
      <c r="C109" s="339" t="s">
        <v>13</v>
      </c>
      <c r="D109" s="62">
        <f t="shared" ref="D109" si="10">SUM(D104:D108)</f>
        <v>1.0001863327695661</v>
      </c>
      <c r="E109" s="62">
        <v>1</v>
      </c>
      <c r="F109" s="35">
        <f>SUM(F104:F108)</f>
        <v>1.1100000000000001</v>
      </c>
      <c r="G109" s="36"/>
      <c r="H109" s="32"/>
      <c r="I109" s="85"/>
      <c r="J109" s="36"/>
      <c r="K109" s="33"/>
      <c r="L109" s="33"/>
      <c r="M109" s="33"/>
      <c r="N109" s="33"/>
    </row>
    <row r="110" spans="1:14" s="47" customFormat="1" ht="27" thickBot="1" x14ac:dyDescent="0.45">
      <c r="A110" s="71">
        <v>8852</v>
      </c>
      <c r="B110" s="248">
        <v>7</v>
      </c>
      <c r="C110" s="340" t="s">
        <v>14</v>
      </c>
      <c r="D110" s="30">
        <f>VLOOKUP(A110,'132'!$A$5:$BE$214,11,0)/100</f>
        <v>0.21754102033664199</v>
      </c>
      <c r="E110" s="30">
        <v>0.19</v>
      </c>
      <c r="F110" s="335">
        <v>0.23</v>
      </c>
      <c r="G110" s="39">
        <v>0.06</v>
      </c>
      <c r="H110" s="39">
        <f>IF((F110-G110)&gt;0%,(F110-G110),0%)</f>
        <v>0.17</v>
      </c>
      <c r="I110" s="207">
        <f>F110+G110</f>
        <v>0.29000000000000004</v>
      </c>
      <c r="J110" s="341" t="s">
        <v>514</v>
      </c>
      <c r="K110" s="40" t="s">
        <v>15</v>
      </c>
      <c r="L110" s="40" t="s">
        <v>15</v>
      </c>
      <c r="M110" s="40" t="s">
        <v>15</v>
      </c>
      <c r="N110" s="40" t="s">
        <v>15</v>
      </c>
    </row>
    <row r="111" spans="1:14" s="47" customFormat="1" x14ac:dyDescent="0.2">
      <c r="A111" s="71"/>
      <c r="B111" s="73"/>
      <c r="C111" s="47" t="s">
        <v>538</v>
      </c>
      <c r="E111" s="65"/>
      <c r="F111" s="65"/>
      <c r="J111" s="65"/>
      <c r="K111" s="65"/>
      <c r="L111" s="65"/>
      <c r="M111" s="65"/>
    </row>
    <row r="112" spans="1:14" x14ac:dyDescent="0.2">
      <c r="C112" s="48" t="s">
        <v>542</v>
      </c>
    </row>
    <row r="113" spans="3:3" x14ac:dyDescent="0.2">
      <c r="C113" s="251" t="s">
        <v>254</v>
      </c>
    </row>
    <row r="114" spans="3:3" x14ac:dyDescent="0.2">
      <c r="C114" s="251" t="s">
        <v>276</v>
      </c>
    </row>
    <row r="115" spans="3:3" x14ac:dyDescent="0.2">
      <c r="C115" s="251" t="s">
        <v>255</v>
      </c>
    </row>
    <row r="116" spans="3:3" x14ac:dyDescent="0.2">
      <c r="C116" s="251" t="s">
        <v>256</v>
      </c>
    </row>
    <row r="117" spans="3:3" x14ac:dyDescent="0.2">
      <c r="C117" s="251" t="s">
        <v>257</v>
      </c>
    </row>
    <row r="118" spans="3:3" x14ac:dyDescent="0.2">
      <c r="C118" s="251" t="s">
        <v>258</v>
      </c>
    </row>
    <row r="119" spans="3:3" x14ac:dyDescent="0.2">
      <c r="C119" s="251" t="s">
        <v>235</v>
      </c>
    </row>
    <row r="120" spans="3:3" x14ac:dyDescent="0.2">
      <c r="C120" s="251" t="s">
        <v>277</v>
      </c>
    </row>
    <row r="121" spans="3:3" x14ac:dyDescent="0.2">
      <c r="C121" s="251" t="s">
        <v>259</v>
      </c>
    </row>
    <row r="122" spans="3:3" x14ac:dyDescent="0.2">
      <c r="C122" s="251" t="s">
        <v>260</v>
      </c>
    </row>
    <row r="123" spans="3:3" x14ac:dyDescent="0.2">
      <c r="C123" s="251" t="s">
        <v>278</v>
      </c>
    </row>
    <row r="124" spans="3:3" x14ac:dyDescent="0.2">
      <c r="C124" s="251" t="s">
        <v>261</v>
      </c>
    </row>
    <row r="125" spans="3:3" x14ac:dyDescent="0.2">
      <c r="C125" s="251" t="s">
        <v>262</v>
      </c>
    </row>
    <row r="126" spans="3:3" x14ac:dyDescent="0.2">
      <c r="C126" s="251" t="s">
        <v>273</v>
      </c>
    </row>
    <row r="127" spans="3:3" x14ac:dyDescent="0.2">
      <c r="C127" s="251" t="s">
        <v>279</v>
      </c>
    </row>
    <row r="128" spans="3:3" x14ac:dyDescent="0.2">
      <c r="C128" s="251" t="s">
        <v>263</v>
      </c>
    </row>
    <row r="129" spans="3:3" x14ac:dyDescent="0.2">
      <c r="C129" s="251" t="s">
        <v>274</v>
      </c>
    </row>
    <row r="130" spans="3:3" x14ac:dyDescent="0.2">
      <c r="C130" s="251" t="s">
        <v>264</v>
      </c>
    </row>
    <row r="131" spans="3:3" x14ac:dyDescent="0.2">
      <c r="C131" s="251" t="s">
        <v>265</v>
      </c>
    </row>
    <row r="132" spans="3:3" x14ac:dyDescent="0.2">
      <c r="C132" s="251" t="s">
        <v>275</v>
      </c>
    </row>
    <row r="133" spans="3:3" x14ac:dyDescent="0.2">
      <c r="C133" s="251" t="s">
        <v>266</v>
      </c>
    </row>
    <row r="134" spans="3:3" x14ac:dyDescent="0.2">
      <c r="C134" s="251" t="s">
        <v>267</v>
      </c>
    </row>
    <row r="135" spans="3:3" x14ac:dyDescent="0.2">
      <c r="C135" s="251" t="s">
        <v>268</v>
      </c>
    </row>
    <row r="136" spans="3:3" ht="15" x14ac:dyDescent="0.2">
      <c r="C136" s="251" t="s">
        <v>280</v>
      </c>
    </row>
    <row r="137" spans="3:3" x14ac:dyDescent="0.2">
      <c r="C137" s="251" t="s">
        <v>269</v>
      </c>
    </row>
    <row r="138" spans="3:3" x14ac:dyDescent="0.2">
      <c r="C138" s="251" t="s">
        <v>270</v>
      </c>
    </row>
    <row r="139" spans="3:3" x14ac:dyDescent="0.2">
      <c r="C139" s="251" t="s">
        <v>271</v>
      </c>
    </row>
    <row r="140" spans="3:3" x14ac:dyDescent="0.2">
      <c r="C140" s="251" t="s">
        <v>272</v>
      </c>
    </row>
    <row r="141" spans="3:3" x14ac:dyDescent="0.2">
      <c r="C141" s="251" t="s">
        <v>281</v>
      </c>
    </row>
    <row r="142" spans="3:3" x14ac:dyDescent="0.2">
      <c r="C142" s="334" t="s">
        <v>549</v>
      </c>
    </row>
    <row r="143" spans="3:3" x14ac:dyDescent="0.2">
      <c r="C143" s="334" t="s">
        <v>550</v>
      </c>
    </row>
    <row r="144" spans="3:3" x14ac:dyDescent="0.2">
      <c r="C144" s="334" t="s">
        <v>551</v>
      </c>
    </row>
    <row r="145" spans="1:3" x14ac:dyDescent="0.2">
      <c r="C145" s="334" t="s">
        <v>552</v>
      </c>
    </row>
    <row r="146" spans="1:3" s="381" customFormat="1" x14ac:dyDescent="0.2">
      <c r="A146" s="381" t="s">
        <v>553</v>
      </c>
    </row>
  </sheetData>
  <mergeCells count="1">
    <mergeCell ref="A146:XFD146"/>
  </mergeCells>
  <printOptions gridLines="1"/>
  <pageMargins left="0.70866141732283472" right="0.70866141732283472" top="0.74803149606299213" bottom="0.74803149606299213" header="0.31496062992125984" footer="0.31496062992125984"/>
  <pageSetup paperSize="9" scale="26" fitToHeight="0" orientation="landscape" r:id="rId1"/>
  <rowBreaks count="4" manualBreakCount="4">
    <brk id="14" max="16383" man="1"/>
    <brk id="27" max="16383" man="1"/>
    <brk id="41" max="16383" man="1"/>
    <brk id="66" max="16383" man="1"/>
  </rowBreaks>
  <tableParts count="9">
    <tablePart r:id="rId2"/>
    <tablePart r:id="rId3"/>
    <tablePart r:id="rId4"/>
    <tablePart r:id="rId5"/>
    <tablePart r:id="rId6"/>
    <tablePart r:id="rId7"/>
    <tablePart r:id="rId8"/>
    <tablePart r:id="rId9"/>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rightToLeft="1" view="pageBreakPreview" topLeftCell="C12" zoomScale="60" zoomScaleNormal="55" workbookViewId="0">
      <selection activeCell="H16" sqref="H16"/>
    </sheetView>
  </sheetViews>
  <sheetFormatPr defaultRowHeight="23.25" x14ac:dyDescent="0.35"/>
  <cols>
    <col min="1" max="1" width="9" style="97" hidden="1" customWidth="1"/>
    <col min="2" max="2" width="9.5" style="88" hidden="1" customWidth="1"/>
    <col min="3" max="3" width="29.375" style="88" customWidth="1"/>
    <col min="4" max="4" width="49.375" style="88" bestFit="1" customWidth="1"/>
    <col min="5" max="5" width="36.625" style="88" customWidth="1"/>
    <col min="6" max="6" width="35.125" style="88" bestFit="1" customWidth="1"/>
    <col min="7" max="7" width="29.75" style="88" customWidth="1"/>
    <col min="8" max="9" width="38.125" style="88" customWidth="1"/>
    <col min="10" max="10" width="32.625" style="88" hidden="1" customWidth="1"/>
    <col min="11" max="11" width="100.25" style="88" bestFit="1" customWidth="1"/>
    <col min="12" max="14" width="100.25" style="88" hidden="1" customWidth="1"/>
    <col min="15" max="15" width="73.125" style="88" hidden="1" customWidth="1"/>
    <col min="16" max="16" width="9" style="88"/>
    <col min="17" max="17" width="16.125" style="88" customWidth="1"/>
    <col min="18" max="16384" width="9" style="88"/>
  </cols>
  <sheetData>
    <row r="1" spans="1:15" ht="24" thickBot="1" x14ac:dyDescent="0.4">
      <c r="B1" s="88" t="s">
        <v>139</v>
      </c>
      <c r="C1" s="167" t="s">
        <v>194</v>
      </c>
    </row>
    <row r="2" spans="1:15" s="189" customFormat="1" ht="46.5" x14ac:dyDescent="0.35">
      <c r="A2" s="188"/>
      <c r="C2" s="367" t="s">
        <v>0</v>
      </c>
      <c r="D2" s="342" t="s">
        <v>504</v>
      </c>
      <c r="E2" s="342" t="s">
        <v>508</v>
      </c>
      <c r="F2" s="342" t="s">
        <v>510</v>
      </c>
      <c r="G2" s="367" t="s">
        <v>173</v>
      </c>
      <c r="H2" s="367" t="s">
        <v>171</v>
      </c>
      <c r="I2" s="368" t="s">
        <v>172</v>
      </c>
      <c r="J2" s="367" t="s">
        <v>73</v>
      </c>
      <c r="K2" s="342" t="s">
        <v>505</v>
      </c>
      <c r="L2" s="186" t="s">
        <v>247</v>
      </c>
      <c r="M2" s="187" t="s">
        <v>245</v>
      </c>
      <c r="N2" s="187" t="s">
        <v>221</v>
      </c>
      <c r="O2" s="187" t="s">
        <v>2</v>
      </c>
    </row>
    <row r="3" spans="1:15" ht="26.25" x14ac:dyDescent="0.4">
      <c r="A3" s="97">
        <v>6299</v>
      </c>
      <c r="B3" s="280">
        <v>1</v>
      </c>
      <c r="C3" s="364" t="s">
        <v>3</v>
      </c>
      <c r="D3" s="30">
        <f>VLOOKUP(A3,'132'!$A$5:$BE$214,3,0)/100</f>
        <v>0.47269401858330296</v>
      </c>
      <c r="E3" s="101">
        <v>0.46</v>
      </c>
      <c r="F3" s="295">
        <v>0.48</v>
      </c>
      <c r="G3" s="98">
        <v>0.06</v>
      </c>
      <c r="H3" s="98">
        <f>F3-G3</f>
        <v>0.42</v>
      </c>
      <c r="I3" s="190">
        <f>F3+G3</f>
        <v>0.54</v>
      </c>
      <c r="J3" s="99" t="s">
        <v>19</v>
      </c>
      <c r="K3" s="36" t="s">
        <v>512</v>
      </c>
      <c r="L3" s="181" t="s">
        <v>215</v>
      </c>
      <c r="M3" s="100" t="s">
        <v>215</v>
      </c>
      <c r="N3" s="100" t="s">
        <v>215</v>
      </c>
      <c r="O3" s="100" t="s">
        <v>204</v>
      </c>
    </row>
    <row r="4" spans="1:15" ht="26.25" x14ac:dyDescent="0.4">
      <c r="A4" s="97">
        <v>6299</v>
      </c>
      <c r="B4" s="280">
        <v>2</v>
      </c>
      <c r="C4" s="364" t="s">
        <v>5</v>
      </c>
      <c r="D4" s="30">
        <f>VLOOKUP(A4,'132'!$A$5:$BE$214,47,0)/100</f>
        <v>0.205038763208544</v>
      </c>
      <c r="E4" s="101">
        <v>0.2</v>
      </c>
      <c r="F4" s="295">
        <v>0.45</v>
      </c>
      <c r="G4" s="101">
        <v>0.05</v>
      </c>
      <c r="H4" s="98">
        <f>F4-G4</f>
        <v>0.4</v>
      </c>
      <c r="I4" s="190">
        <f>F4+G4</f>
        <v>0.5</v>
      </c>
      <c r="J4" s="98" t="s">
        <v>41</v>
      </c>
      <c r="K4" s="36" t="s">
        <v>242</v>
      </c>
      <c r="L4" s="181" t="s">
        <v>6</v>
      </c>
      <c r="M4" s="100" t="s">
        <v>6</v>
      </c>
      <c r="N4" s="100" t="s">
        <v>6</v>
      </c>
      <c r="O4" s="100" t="s">
        <v>6</v>
      </c>
    </row>
    <row r="5" spans="1:15" ht="47.25" x14ac:dyDescent="0.4">
      <c r="A5" s="97">
        <v>6299</v>
      </c>
      <c r="B5" s="280">
        <v>3</v>
      </c>
      <c r="C5" s="364" t="s">
        <v>7</v>
      </c>
      <c r="D5" s="30">
        <f>VLOOKUP(A5,'132'!$A$5:$BE$214,48,0)/100</f>
        <v>0.29857650152877002</v>
      </c>
      <c r="E5" s="101">
        <v>0.3</v>
      </c>
      <c r="F5" s="295">
        <v>0.08</v>
      </c>
      <c r="G5" s="98">
        <v>0.06</v>
      </c>
      <c r="H5" s="98">
        <f>F5-G5</f>
        <v>2.0000000000000004E-2</v>
      </c>
      <c r="I5" s="190">
        <f>F5+G5</f>
        <v>0.14000000000000001</v>
      </c>
      <c r="J5" s="98" t="s">
        <v>4</v>
      </c>
      <c r="K5" s="36" t="s">
        <v>513</v>
      </c>
      <c r="L5" s="181" t="s">
        <v>250</v>
      </c>
      <c r="M5" s="100" t="s">
        <v>143</v>
      </c>
      <c r="N5" s="100" t="s">
        <v>143</v>
      </c>
      <c r="O5" s="102" t="s">
        <v>141</v>
      </c>
    </row>
    <row r="6" spans="1:15" ht="26.25" x14ac:dyDescent="0.4">
      <c r="A6" s="97">
        <v>6299</v>
      </c>
      <c r="B6" s="280">
        <v>4</v>
      </c>
      <c r="C6" s="364" t="s">
        <v>8</v>
      </c>
      <c r="D6" s="30">
        <f>VLOOKUP(A6,'132'!$A$5:$BE$214,16,0)/100+VLOOKUP(A6,'132'!$A$5:$BE$214,17,0)/100</f>
        <v>2.6048922465887789E-2</v>
      </c>
      <c r="E6" s="101">
        <v>0.04</v>
      </c>
      <c r="F6" s="295">
        <v>7.0000000000000007E-2</v>
      </c>
      <c r="G6" s="98">
        <v>0.05</v>
      </c>
      <c r="H6" s="98">
        <f>IF((F6-G6)&lt;0,0,(F6-G6))</f>
        <v>2.0000000000000004E-2</v>
      </c>
      <c r="I6" s="190">
        <f>F6+G6</f>
        <v>0.12000000000000001</v>
      </c>
      <c r="J6" s="98" t="s">
        <v>9</v>
      </c>
      <c r="K6" s="36" t="s">
        <v>10</v>
      </c>
      <c r="L6" s="181" t="s">
        <v>10</v>
      </c>
      <c r="M6" s="100" t="s">
        <v>10</v>
      </c>
      <c r="N6" s="100" t="s">
        <v>10</v>
      </c>
      <c r="O6" s="100" t="s">
        <v>10</v>
      </c>
    </row>
    <row r="7" spans="1:15" ht="26.25" x14ac:dyDescent="0.4">
      <c r="A7" s="97">
        <v>6299</v>
      </c>
      <c r="B7" s="280">
        <v>5</v>
      </c>
      <c r="C7" s="364" t="s">
        <v>11</v>
      </c>
      <c r="D7" s="30">
        <f>VLOOKUP(A7,'132'!$A$5:$BE$214,45,0)/100+VLOOKUP(A7,'132'!$A$5:$BE$214,44,0)/100+VLOOKUP(A7,'132'!$A$5:$BE$214,43,0)/100+VLOOKUP(A7,'132'!$A$5:$BE$214,41,0)/100</f>
        <v>0</v>
      </c>
      <c r="E7" s="101">
        <v>0</v>
      </c>
      <c r="F7" s="295">
        <v>0.05</v>
      </c>
      <c r="G7" s="98">
        <v>0.05</v>
      </c>
      <c r="H7" s="98">
        <f>IF((F7-G7)&lt;0,0,(F7-G7))</f>
        <v>0</v>
      </c>
      <c r="I7" s="190">
        <f>F7+G7</f>
        <v>0.1</v>
      </c>
      <c r="J7" s="98" t="s">
        <v>12</v>
      </c>
      <c r="K7" s="36"/>
      <c r="L7" s="181"/>
      <c r="M7" s="100"/>
      <c r="N7" s="100"/>
      <c r="O7" s="100"/>
    </row>
    <row r="8" spans="1:15" ht="26.25" x14ac:dyDescent="0.4">
      <c r="B8" s="280"/>
      <c r="C8" s="365" t="s">
        <v>13</v>
      </c>
      <c r="D8" s="62">
        <f>SUM(D3:D7)</f>
        <v>1.0023582057865048</v>
      </c>
      <c r="E8" s="103">
        <f>SUM(E3:E7)</f>
        <v>1</v>
      </c>
      <c r="F8" s="103">
        <f>SUM(F3:F7)</f>
        <v>1.1300000000000001</v>
      </c>
      <c r="G8" s="104"/>
      <c r="H8" s="98"/>
      <c r="I8" s="190"/>
      <c r="J8" s="104"/>
      <c r="K8" s="36"/>
      <c r="L8" s="181"/>
      <c r="M8" s="100"/>
      <c r="N8" s="100"/>
      <c r="O8" s="100"/>
    </row>
    <row r="9" spans="1:15" ht="27" thickBot="1" x14ac:dyDescent="0.45">
      <c r="A9" s="97">
        <v>6299</v>
      </c>
      <c r="B9" s="280">
        <v>7</v>
      </c>
      <c r="C9" s="366" t="s">
        <v>14</v>
      </c>
      <c r="D9" s="30">
        <f>VLOOKUP(A9,'132'!$A$5:$BE$214,11,0)/100</f>
        <v>0.21705646628588302</v>
      </c>
      <c r="E9" s="192">
        <v>0.19</v>
      </c>
      <c r="F9" s="337">
        <v>0.22</v>
      </c>
      <c r="G9" s="105">
        <v>0.06</v>
      </c>
      <c r="H9" s="105">
        <f>IF((F9-G9)&gt;0%,(F9-G9),0%)</f>
        <v>0.16</v>
      </c>
      <c r="I9" s="191">
        <f>F9+G9</f>
        <v>0.28000000000000003</v>
      </c>
      <c r="J9" s="105" t="s">
        <v>40</v>
      </c>
      <c r="K9" s="36" t="s">
        <v>517</v>
      </c>
      <c r="L9" s="182" t="s">
        <v>15</v>
      </c>
      <c r="M9" s="106" t="s">
        <v>15</v>
      </c>
      <c r="N9" s="106" t="s">
        <v>15</v>
      </c>
      <c r="O9" s="106" t="s">
        <v>15</v>
      </c>
    </row>
    <row r="10" spans="1:15" x14ac:dyDescent="0.35">
      <c r="B10" s="107"/>
      <c r="C10" s="259" t="s">
        <v>481</v>
      </c>
    </row>
    <row r="11" spans="1:15" ht="24" thickBot="1" x14ac:dyDescent="0.4">
      <c r="B11" s="87">
        <v>6426</v>
      </c>
      <c r="C11" s="48" t="s">
        <v>542</v>
      </c>
      <c r="E11" s="169"/>
      <c r="F11" s="169"/>
      <c r="J11" s="105" t="s">
        <v>40</v>
      </c>
      <c r="K11" s="170"/>
      <c r="L11" s="170"/>
      <c r="M11" s="170"/>
    </row>
    <row r="12" spans="1:15" ht="24" thickBot="1" x14ac:dyDescent="0.4">
      <c r="C12" s="296" t="s">
        <v>222</v>
      </c>
    </row>
    <row r="13" spans="1:15" s="185" customFormat="1" ht="46.5" x14ac:dyDescent="0.35">
      <c r="A13" s="184"/>
      <c r="C13" s="367" t="s">
        <v>0</v>
      </c>
      <c r="D13" s="342" t="s">
        <v>504</v>
      </c>
      <c r="E13" s="342" t="s">
        <v>503</v>
      </c>
      <c r="F13" s="342" t="s">
        <v>510</v>
      </c>
      <c r="G13" s="367" t="s">
        <v>173</v>
      </c>
      <c r="H13" s="372" t="s">
        <v>171</v>
      </c>
      <c r="I13" s="373" t="s">
        <v>172</v>
      </c>
      <c r="J13" s="367" t="s">
        <v>1</v>
      </c>
      <c r="K13" s="342" t="s">
        <v>505</v>
      </c>
      <c r="L13" s="186" t="s">
        <v>247</v>
      </c>
      <c r="M13" s="187" t="s">
        <v>245</v>
      </c>
      <c r="N13" s="187" t="s">
        <v>221</v>
      </c>
      <c r="O13" s="187" t="s">
        <v>2</v>
      </c>
    </row>
    <row r="14" spans="1:15" ht="26.25" x14ac:dyDescent="0.4">
      <c r="A14" s="97">
        <v>6426</v>
      </c>
      <c r="B14" s="280">
        <v>1</v>
      </c>
      <c r="C14" s="364" t="s">
        <v>3</v>
      </c>
      <c r="D14" s="30">
        <f>VLOOKUP(A14,'132'!$A$5:$BE$214,3,0)/100</f>
        <v>0.46584769817632399</v>
      </c>
      <c r="E14" s="101">
        <v>0.46</v>
      </c>
      <c r="F14" s="295">
        <v>0.48</v>
      </c>
      <c r="G14" s="98">
        <v>0.06</v>
      </c>
      <c r="H14" s="98">
        <f>F14-G14</f>
        <v>0.42</v>
      </c>
      <c r="I14" s="190">
        <f>F14+G14</f>
        <v>0.54</v>
      </c>
      <c r="J14" s="98" t="s">
        <v>19</v>
      </c>
      <c r="K14" s="36" t="s">
        <v>512</v>
      </c>
      <c r="L14" s="181" t="s">
        <v>244</v>
      </c>
      <c r="M14" s="100" t="s">
        <v>244</v>
      </c>
      <c r="N14" s="102" t="s">
        <v>215</v>
      </c>
      <c r="O14" s="100" t="s">
        <v>204</v>
      </c>
    </row>
    <row r="15" spans="1:15" ht="26.25" x14ac:dyDescent="0.4">
      <c r="A15" s="97">
        <v>6426</v>
      </c>
      <c r="B15" s="280">
        <v>2</v>
      </c>
      <c r="C15" s="364" t="s">
        <v>236</v>
      </c>
      <c r="D15" s="30">
        <f>VLOOKUP(A15,'132'!$A$5:$BE$214,47,0)/100</f>
        <v>0.87107036247702596</v>
      </c>
      <c r="E15" s="101">
        <v>0.88</v>
      </c>
      <c r="F15" s="101">
        <v>0.88</v>
      </c>
      <c r="G15" s="101">
        <v>0.05</v>
      </c>
      <c r="H15" s="98">
        <f>F15-G15</f>
        <v>0.83</v>
      </c>
      <c r="I15" s="190">
        <f>F15+G15</f>
        <v>0.93</v>
      </c>
      <c r="J15" s="101" t="s">
        <v>42</v>
      </c>
      <c r="K15" s="369" t="s">
        <v>491</v>
      </c>
      <c r="L15" s="181" t="s">
        <v>6</v>
      </c>
      <c r="M15" s="100" t="s">
        <v>6</v>
      </c>
      <c r="N15" s="100" t="s">
        <v>6</v>
      </c>
      <c r="O15" s="100" t="s">
        <v>6</v>
      </c>
    </row>
    <row r="16" spans="1:15" ht="26.25" x14ac:dyDescent="0.4">
      <c r="A16" s="97">
        <v>6426</v>
      </c>
      <c r="B16" s="280">
        <v>3</v>
      </c>
      <c r="C16" s="364" t="s">
        <v>21</v>
      </c>
      <c r="D16" s="30">
        <f>VLOOKUP(A16,'132'!$A$5:$BE$214,48,0)/100</f>
        <v>0</v>
      </c>
      <c r="E16" s="98">
        <v>0</v>
      </c>
      <c r="F16" s="98">
        <v>0</v>
      </c>
      <c r="G16" s="98">
        <v>0</v>
      </c>
      <c r="H16" s="98">
        <f>F16-G16</f>
        <v>0</v>
      </c>
      <c r="I16" s="190">
        <f>F16+G16</f>
        <v>0</v>
      </c>
      <c r="J16" s="98">
        <v>0</v>
      </c>
      <c r="K16" s="370"/>
      <c r="L16" s="183"/>
      <c r="M16" s="102"/>
      <c r="N16" s="102"/>
      <c r="O16" s="102"/>
    </row>
    <row r="17" spans="1:15" ht="26.25" x14ac:dyDescent="0.4">
      <c r="A17" s="97">
        <v>6426</v>
      </c>
      <c r="B17" s="280">
        <v>4</v>
      </c>
      <c r="C17" s="364" t="s">
        <v>8</v>
      </c>
      <c r="D17" s="30">
        <f>VLOOKUP(A17,'132'!$A$5:$BE$214,16,0)/100+VLOOKUP(A17,'132'!$A$5:$BE$214,17,0)/100</f>
        <v>0.1245286403526972</v>
      </c>
      <c r="E17" s="98">
        <v>7.0000000000000007E-2</v>
      </c>
      <c r="F17" s="98">
        <v>7.0000000000000007E-2</v>
      </c>
      <c r="G17" s="98">
        <v>0.05</v>
      </c>
      <c r="H17" s="98">
        <f>IF((F17-G17)&lt;0,0,(F17-G17))</f>
        <v>2.0000000000000004E-2</v>
      </c>
      <c r="I17" s="190">
        <f>F17+G17</f>
        <v>0.12000000000000001</v>
      </c>
      <c r="J17" s="98" t="s">
        <v>29</v>
      </c>
      <c r="K17" s="369" t="s">
        <v>10</v>
      </c>
      <c r="L17" s="181" t="s">
        <v>10</v>
      </c>
      <c r="M17" s="100" t="s">
        <v>10</v>
      </c>
      <c r="N17" s="100" t="s">
        <v>10</v>
      </c>
      <c r="O17" s="100" t="s">
        <v>10</v>
      </c>
    </row>
    <row r="18" spans="1:15" ht="26.25" x14ac:dyDescent="0.4">
      <c r="A18" s="97">
        <v>6426</v>
      </c>
      <c r="B18" s="280">
        <v>5</v>
      </c>
      <c r="C18" s="364" t="s">
        <v>75</v>
      </c>
      <c r="D18" s="30">
        <f>VLOOKUP(A18,'132'!$A$5:$BE$214,45,0)/100+VLOOKUP(A18,'132'!$A$5:$BE$214,44,0)/100+VLOOKUP(A18,'132'!$A$5:$BE$214,43,0)/100+VLOOKUP(A18,'132'!$A$5:$BE$214,41,0)/100</f>
        <v>0</v>
      </c>
      <c r="E18" s="98">
        <v>0</v>
      </c>
      <c r="F18" s="98">
        <v>0</v>
      </c>
      <c r="G18" s="98">
        <v>0.05</v>
      </c>
      <c r="H18" s="98">
        <f>IF((F18-G18)&lt;0,0,(F18-G18))</f>
        <v>0</v>
      </c>
      <c r="I18" s="190">
        <f>F18+G18</f>
        <v>0.05</v>
      </c>
      <c r="J18" s="98" t="s">
        <v>18</v>
      </c>
      <c r="K18" s="369"/>
      <c r="L18" s="181"/>
      <c r="M18" s="100"/>
      <c r="N18" s="100"/>
      <c r="O18" s="100"/>
    </row>
    <row r="19" spans="1:15" ht="26.25" x14ac:dyDescent="0.4">
      <c r="B19" s="280"/>
      <c r="C19" s="365" t="s">
        <v>13</v>
      </c>
      <c r="D19" s="62">
        <f>SUM(D14:D18)</f>
        <v>1.4614467010060472</v>
      </c>
      <c r="E19" s="103">
        <f>SUM(E14:E18)</f>
        <v>1.4100000000000001</v>
      </c>
      <c r="F19" s="103">
        <f>SUM(F14:F18)</f>
        <v>1.43</v>
      </c>
      <c r="G19" s="104"/>
      <c r="H19" s="98"/>
      <c r="I19" s="190"/>
      <c r="J19" s="104"/>
      <c r="K19" s="369"/>
      <c r="L19" s="181"/>
      <c r="M19" s="100"/>
      <c r="N19" s="100"/>
      <c r="O19" s="100"/>
    </row>
    <row r="20" spans="1:15" ht="27" thickBot="1" x14ac:dyDescent="0.45">
      <c r="A20" s="97">
        <v>6426</v>
      </c>
      <c r="B20" s="280">
        <v>7</v>
      </c>
      <c r="C20" s="366" t="s">
        <v>14</v>
      </c>
      <c r="D20" s="30">
        <f>VLOOKUP(A20,'132'!$A$5:$BE$214,11,0)/100</f>
        <v>0.11692503239329299</v>
      </c>
      <c r="E20" s="105">
        <v>0.1</v>
      </c>
      <c r="F20" s="105">
        <v>0.1</v>
      </c>
      <c r="G20" s="105">
        <v>0.06</v>
      </c>
      <c r="H20" s="105">
        <f>IF((F20-G20)&gt;0%,(F20-G20),0%)</f>
        <v>4.0000000000000008E-2</v>
      </c>
      <c r="I20" s="191">
        <f>F20+F20</f>
        <v>0.2</v>
      </c>
      <c r="J20" s="105" t="s">
        <v>28</v>
      </c>
      <c r="K20" s="371" t="s">
        <v>15</v>
      </c>
      <c r="L20" s="182" t="s">
        <v>15</v>
      </c>
      <c r="M20" s="106" t="s">
        <v>15</v>
      </c>
      <c r="N20" s="106" t="s">
        <v>15</v>
      </c>
      <c r="O20" s="106" t="s">
        <v>15</v>
      </c>
    </row>
    <row r="21" spans="1:15" x14ac:dyDescent="0.35">
      <c r="C21" s="385" t="s">
        <v>481</v>
      </c>
      <c r="D21" s="385"/>
      <c r="E21" s="385"/>
      <c r="F21" s="385"/>
      <c r="G21" s="385"/>
      <c r="H21" s="385"/>
      <c r="I21" s="385"/>
      <c r="J21" s="385"/>
      <c r="K21" s="385"/>
      <c r="L21" s="385"/>
      <c r="M21" s="385"/>
    </row>
    <row r="22" spans="1:15" x14ac:dyDescent="0.35">
      <c r="C22" s="48" t="s">
        <v>542</v>
      </c>
    </row>
    <row r="23" spans="1:15" x14ac:dyDescent="0.35">
      <c r="C23" s="48"/>
    </row>
    <row r="24" spans="1:15" ht="25.5" x14ac:dyDescent="0.35">
      <c r="C24" s="251" t="s">
        <v>254</v>
      </c>
      <c r="D24" s="111"/>
      <c r="E24" s="111"/>
      <c r="F24" s="111"/>
      <c r="G24" s="92"/>
      <c r="H24" s="92"/>
    </row>
    <row r="25" spans="1:15" ht="25.5" x14ac:dyDescent="0.35">
      <c r="C25" s="251" t="s">
        <v>276</v>
      </c>
      <c r="D25" s="111"/>
      <c r="E25" s="111"/>
      <c r="F25" s="111"/>
    </row>
    <row r="26" spans="1:15" ht="25.5" x14ac:dyDescent="0.35">
      <c r="C26" s="251" t="s">
        <v>255</v>
      </c>
      <c r="D26" s="111"/>
      <c r="E26" s="111"/>
      <c r="F26" s="111"/>
    </row>
    <row r="27" spans="1:15" ht="25.5" x14ac:dyDescent="0.35">
      <c r="C27" s="251" t="s">
        <v>256</v>
      </c>
      <c r="D27" s="111"/>
      <c r="E27" s="111"/>
      <c r="F27" s="111"/>
    </row>
    <row r="28" spans="1:15" ht="25.5" x14ac:dyDescent="0.35">
      <c r="C28" s="251" t="s">
        <v>257</v>
      </c>
      <c r="D28" s="111"/>
      <c r="E28" s="111"/>
      <c r="F28" s="111"/>
    </row>
    <row r="29" spans="1:15" ht="25.5" x14ac:dyDescent="0.35">
      <c r="C29" s="251" t="s">
        <v>258</v>
      </c>
      <c r="D29" s="111"/>
      <c r="E29" s="111"/>
      <c r="F29" s="111"/>
    </row>
    <row r="30" spans="1:15" ht="25.5" x14ac:dyDescent="0.35">
      <c r="C30" s="251" t="s">
        <v>235</v>
      </c>
      <c r="D30" s="111"/>
      <c r="E30" s="111"/>
      <c r="F30" s="111"/>
    </row>
    <row r="31" spans="1:15" ht="25.5" x14ac:dyDescent="0.35">
      <c r="C31" s="251" t="s">
        <v>277</v>
      </c>
      <c r="D31" s="111"/>
      <c r="E31" s="111"/>
      <c r="F31" s="111"/>
    </row>
    <row r="32" spans="1:15" ht="25.5" x14ac:dyDescent="0.35">
      <c r="C32" s="251" t="s">
        <v>259</v>
      </c>
      <c r="D32" s="111"/>
      <c r="E32" s="111"/>
      <c r="F32" s="111"/>
    </row>
    <row r="33" spans="3:6" ht="25.5" x14ac:dyDescent="0.35">
      <c r="C33" s="251" t="s">
        <v>260</v>
      </c>
      <c r="D33" s="111"/>
      <c r="E33" s="111"/>
      <c r="F33" s="111"/>
    </row>
    <row r="34" spans="3:6" x14ac:dyDescent="0.35">
      <c r="C34" s="251" t="s">
        <v>278</v>
      </c>
    </row>
    <row r="35" spans="3:6" x14ac:dyDescent="0.35">
      <c r="C35" s="251" t="s">
        <v>261</v>
      </c>
    </row>
    <row r="36" spans="3:6" x14ac:dyDescent="0.35">
      <c r="C36" s="251" t="s">
        <v>262</v>
      </c>
    </row>
    <row r="37" spans="3:6" x14ac:dyDescent="0.35">
      <c r="C37" s="251" t="s">
        <v>273</v>
      </c>
    </row>
    <row r="38" spans="3:6" x14ac:dyDescent="0.35">
      <c r="C38" s="251" t="s">
        <v>279</v>
      </c>
    </row>
    <row r="39" spans="3:6" x14ac:dyDescent="0.35">
      <c r="C39" s="251" t="s">
        <v>263</v>
      </c>
    </row>
    <row r="40" spans="3:6" x14ac:dyDescent="0.35">
      <c r="C40" s="251" t="s">
        <v>274</v>
      </c>
    </row>
    <row r="41" spans="3:6" x14ac:dyDescent="0.35">
      <c r="C41" s="251" t="s">
        <v>264</v>
      </c>
    </row>
    <row r="42" spans="3:6" x14ac:dyDescent="0.35">
      <c r="C42" s="251" t="s">
        <v>265</v>
      </c>
    </row>
    <row r="43" spans="3:6" x14ac:dyDescent="0.35">
      <c r="C43" s="251" t="s">
        <v>275</v>
      </c>
    </row>
    <row r="44" spans="3:6" x14ac:dyDescent="0.35">
      <c r="C44" s="251" t="s">
        <v>266</v>
      </c>
    </row>
    <row r="45" spans="3:6" x14ac:dyDescent="0.35">
      <c r="C45" s="251" t="s">
        <v>267</v>
      </c>
    </row>
    <row r="46" spans="3:6" x14ac:dyDescent="0.35">
      <c r="C46" s="251" t="s">
        <v>268</v>
      </c>
    </row>
    <row r="47" spans="3:6" x14ac:dyDescent="0.35">
      <c r="C47" s="251" t="s">
        <v>280</v>
      </c>
    </row>
    <row r="48" spans="3:6" x14ac:dyDescent="0.35">
      <c r="C48" s="251" t="s">
        <v>269</v>
      </c>
    </row>
    <row r="49" spans="1:3" x14ac:dyDescent="0.35">
      <c r="C49" s="251" t="s">
        <v>270</v>
      </c>
    </row>
    <row r="50" spans="1:3" x14ac:dyDescent="0.35">
      <c r="C50" s="251" t="s">
        <v>271</v>
      </c>
    </row>
    <row r="51" spans="1:3" x14ac:dyDescent="0.35">
      <c r="C51" s="251" t="s">
        <v>272</v>
      </c>
    </row>
    <row r="52" spans="1:3" x14ac:dyDescent="0.35">
      <c r="C52" s="251" t="s">
        <v>281</v>
      </c>
    </row>
    <row r="54" spans="1:3" x14ac:dyDescent="0.35">
      <c r="C54" s="334" t="s">
        <v>549</v>
      </c>
    </row>
    <row r="55" spans="1:3" x14ac:dyDescent="0.35">
      <c r="C55" s="334"/>
    </row>
    <row r="56" spans="1:3" x14ac:dyDescent="0.35">
      <c r="C56" s="334" t="s">
        <v>550</v>
      </c>
    </row>
    <row r="57" spans="1:3" x14ac:dyDescent="0.35">
      <c r="C57" s="334"/>
    </row>
    <row r="58" spans="1:3" x14ac:dyDescent="0.35">
      <c r="C58" s="334" t="s">
        <v>551</v>
      </c>
    </row>
    <row r="59" spans="1:3" x14ac:dyDescent="0.35">
      <c r="C59" s="334"/>
    </row>
    <row r="60" spans="1:3" x14ac:dyDescent="0.35">
      <c r="C60" s="334" t="s">
        <v>552</v>
      </c>
    </row>
    <row r="61" spans="1:3" s="386" customFormat="1" x14ac:dyDescent="0.35">
      <c r="A61" s="386" t="s">
        <v>553</v>
      </c>
    </row>
  </sheetData>
  <mergeCells count="2">
    <mergeCell ref="C21:M21"/>
    <mergeCell ref="A61:XFD61"/>
  </mergeCells>
  <pageMargins left="0.7" right="0.7" top="0.75" bottom="0.75" header="0.3" footer="0.3"/>
  <pageSetup paperSize="9" scale="32" orientation="landscape" r:id="rId1"/>
  <rowBreaks count="1" manualBreakCount="1">
    <brk id="23" min="1" max="18"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rightToLeft="1" view="pageBreakPreview" topLeftCell="C41" zoomScale="60" zoomScaleNormal="55" workbookViewId="0">
      <selection activeCell="A64" sqref="A64:XFD64"/>
    </sheetView>
  </sheetViews>
  <sheetFormatPr defaultRowHeight="25.5" x14ac:dyDescent="0.35"/>
  <cols>
    <col min="1" max="2" width="9" style="111" hidden="1" customWidth="1"/>
    <col min="3" max="3" width="106.125" style="111" customWidth="1"/>
    <col min="4" max="4" width="11.25" style="111" customWidth="1"/>
    <col min="5" max="5" width="23.5" style="111" customWidth="1"/>
    <col min="6" max="6" width="33.125" style="111" bestFit="1" customWidth="1"/>
    <col min="7" max="12" width="9" style="111"/>
    <col min="13" max="13" width="77.75" style="111" customWidth="1"/>
    <col min="14" max="16384" width="9" style="111"/>
  </cols>
  <sheetData>
    <row r="1" spans="1:6" ht="26.25" x14ac:dyDescent="0.4">
      <c r="A1" s="112">
        <v>8801</v>
      </c>
      <c r="B1" s="112"/>
      <c r="C1" s="113" t="s">
        <v>91</v>
      </c>
      <c r="D1" s="113"/>
    </row>
    <row r="2" spans="1:6" x14ac:dyDescent="0.35">
      <c r="C2" s="376" t="s">
        <v>45</v>
      </c>
      <c r="D2" s="377" t="s">
        <v>556</v>
      </c>
      <c r="E2" s="376" t="s">
        <v>471</v>
      </c>
      <c r="F2" s="376" t="s">
        <v>555</v>
      </c>
    </row>
    <row r="3" spans="1:6" ht="26.25" x14ac:dyDescent="0.4">
      <c r="A3" s="111">
        <v>8801</v>
      </c>
      <c r="B3" s="111">
        <v>1</v>
      </c>
      <c r="C3" s="374" t="s">
        <v>46</v>
      </c>
      <c r="D3" s="116">
        <v>0.6</v>
      </c>
      <c r="E3" s="116">
        <v>0.38</v>
      </c>
      <c r="F3" s="122" t="s">
        <v>47</v>
      </c>
    </row>
    <row r="4" spans="1:6" ht="76.5" x14ac:dyDescent="0.35">
      <c r="A4" s="111">
        <v>8801</v>
      </c>
      <c r="B4" s="111">
        <v>2</v>
      </c>
      <c r="C4" s="375" t="s">
        <v>107</v>
      </c>
      <c r="D4" s="116">
        <v>0.15</v>
      </c>
      <c r="E4" s="116">
        <v>0.43</v>
      </c>
      <c r="F4" s="122" t="s">
        <v>48</v>
      </c>
    </row>
    <row r="5" spans="1:6" ht="51" x14ac:dyDescent="0.35">
      <c r="A5" s="111">
        <v>8801</v>
      </c>
      <c r="B5" s="111">
        <v>2</v>
      </c>
      <c r="C5" s="375" t="s">
        <v>93</v>
      </c>
      <c r="D5" s="116">
        <v>0.2</v>
      </c>
      <c r="E5" s="116">
        <v>0.14000000000000001</v>
      </c>
      <c r="F5" s="122" t="s">
        <v>36</v>
      </c>
    </row>
    <row r="6" spans="1:6" ht="51" x14ac:dyDescent="0.35">
      <c r="A6" s="111">
        <v>8801</v>
      </c>
      <c r="B6" s="111">
        <v>4</v>
      </c>
      <c r="C6" s="375" t="s">
        <v>94</v>
      </c>
      <c r="D6" s="116">
        <v>0.05</v>
      </c>
      <c r="E6" s="116">
        <v>0.05</v>
      </c>
      <c r="F6" s="122" t="s">
        <v>23</v>
      </c>
    </row>
    <row r="7" spans="1:6" ht="26.25" x14ac:dyDescent="0.4">
      <c r="A7" s="112">
        <v>5926</v>
      </c>
      <c r="B7" s="112"/>
      <c r="C7" s="113" t="s">
        <v>50</v>
      </c>
      <c r="D7" s="113"/>
    </row>
    <row r="8" spans="1:6" x14ac:dyDescent="0.35">
      <c r="C8" s="376" t="s">
        <v>45</v>
      </c>
      <c r="D8" s="377" t="s">
        <v>556</v>
      </c>
      <c r="E8" s="376" t="s">
        <v>471</v>
      </c>
      <c r="F8" s="376" t="s">
        <v>555</v>
      </c>
    </row>
    <row r="9" spans="1:6" ht="26.25" x14ac:dyDescent="0.4">
      <c r="A9" s="111">
        <v>5926</v>
      </c>
      <c r="B9" s="111">
        <v>1</v>
      </c>
      <c r="C9" s="374" t="s">
        <v>46</v>
      </c>
      <c r="D9" s="116">
        <v>0.6</v>
      </c>
      <c r="E9" s="116">
        <v>0.38</v>
      </c>
      <c r="F9" s="122" t="s">
        <v>47</v>
      </c>
    </row>
    <row r="10" spans="1:6" ht="76.5" x14ac:dyDescent="0.35">
      <c r="A10" s="111">
        <v>5926</v>
      </c>
      <c r="B10" s="111">
        <v>2</v>
      </c>
      <c r="C10" s="375" t="s">
        <v>107</v>
      </c>
      <c r="D10" s="116">
        <v>0.15</v>
      </c>
      <c r="E10" s="116">
        <v>0.43</v>
      </c>
      <c r="F10" s="122" t="s">
        <v>48</v>
      </c>
    </row>
    <row r="11" spans="1:6" ht="51" x14ac:dyDescent="0.35">
      <c r="A11" s="111">
        <v>5926</v>
      </c>
      <c r="B11" s="111">
        <v>2</v>
      </c>
      <c r="C11" s="375" t="s">
        <v>93</v>
      </c>
      <c r="D11" s="116">
        <v>0.2</v>
      </c>
      <c r="E11" s="116">
        <v>0.14000000000000001</v>
      </c>
      <c r="F11" s="122" t="s">
        <v>36</v>
      </c>
    </row>
    <row r="12" spans="1:6" ht="51" x14ac:dyDescent="0.35">
      <c r="A12" s="111">
        <v>5926</v>
      </c>
      <c r="B12" s="111">
        <v>4</v>
      </c>
      <c r="C12" s="375" t="s">
        <v>94</v>
      </c>
      <c r="D12" s="116">
        <v>0.05</v>
      </c>
      <c r="E12" s="116">
        <v>0.05</v>
      </c>
      <c r="F12" s="122" t="s">
        <v>23</v>
      </c>
    </row>
    <row r="13" spans="1:6" ht="26.25" x14ac:dyDescent="0.4">
      <c r="A13" s="112">
        <v>9611</v>
      </c>
      <c r="B13" s="112"/>
      <c r="C13" s="113" t="s">
        <v>92</v>
      </c>
      <c r="D13" s="113"/>
    </row>
    <row r="14" spans="1:6" x14ac:dyDescent="0.35">
      <c r="C14" s="376" t="s">
        <v>45</v>
      </c>
      <c r="D14" s="377" t="s">
        <v>556</v>
      </c>
      <c r="E14" s="378" t="s">
        <v>471</v>
      </c>
      <c r="F14" s="376" t="s">
        <v>555</v>
      </c>
    </row>
    <row r="15" spans="1:6" ht="26.25" x14ac:dyDescent="0.4">
      <c r="A15" s="111">
        <v>9611</v>
      </c>
      <c r="B15" s="111">
        <v>1</v>
      </c>
      <c r="C15" s="374" t="s">
        <v>46</v>
      </c>
      <c r="D15" s="116">
        <v>0.6</v>
      </c>
      <c r="E15" s="222">
        <v>0.38</v>
      </c>
      <c r="F15" s="122" t="s">
        <v>47</v>
      </c>
    </row>
    <row r="16" spans="1:6" ht="153" x14ac:dyDescent="0.35">
      <c r="A16" s="111">
        <v>9611</v>
      </c>
      <c r="B16" s="111">
        <v>2</v>
      </c>
      <c r="C16" s="375" t="s">
        <v>84</v>
      </c>
      <c r="D16" s="116">
        <v>0.15</v>
      </c>
      <c r="E16" s="222">
        <v>0.43</v>
      </c>
      <c r="F16" s="122" t="s">
        <v>48</v>
      </c>
    </row>
    <row r="17" spans="1:6" x14ac:dyDescent="0.35">
      <c r="A17" s="111">
        <v>9611</v>
      </c>
      <c r="B17" s="111">
        <v>2</v>
      </c>
      <c r="C17" s="121"/>
      <c r="D17" s="116">
        <v>0.2</v>
      </c>
      <c r="E17" s="222">
        <v>0.14000000000000001</v>
      </c>
      <c r="F17" s="122" t="s">
        <v>36</v>
      </c>
    </row>
    <row r="18" spans="1:6" x14ac:dyDescent="0.35">
      <c r="A18" s="111">
        <v>9611</v>
      </c>
      <c r="B18" s="111">
        <v>4</v>
      </c>
      <c r="C18" s="121"/>
      <c r="D18" s="116">
        <v>0.05</v>
      </c>
      <c r="E18" s="222">
        <v>0.05</v>
      </c>
      <c r="F18" s="122" t="s">
        <v>23</v>
      </c>
    </row>
    <row r="19" spans="1:6" ht="26.25" x14ac:dyDescent="0.4">
      <c r="A19" s="111">
        <v>8887</v>
      </c>
      <c r="C19" s="113" t="s">
        <v>138</v>
      </c>
      <c r="D19" s="113"/>
    </row>
    <row r="20" spans="1:6" x14ac:dyDescent="0.35">
      <c r="C20" s="376" t="s">
        <v>45</v>
      </c>
      <c r="D20" s="377" t="s">
        <v>556</v>
      </c>
      <c r="E20" s="378" t="s">
        <v>471</v>
      </c>
      <c r="F20" s="376" t="s">
        <v>555</v>
      </c>
    </row>
    <row r="21" spans="1:6" ht="26.25" x14ac:dyDescent="0.4">
      <c r="A21" s="111">
        <v>8887</v>
      </c>
      <c r="B21" s="111">
        <v>1</v>
      </c>
      <c r="C21" s="374" t="s">
        <v>46</v>
      </c>
      <c r="D21" s="116">
        <v>0.6</v>
      </c>
      <c r="E21" s="222">
        <v>0.38</v>
      </c>
      <c r="F21" s="122" t="s">
        <v>47</v>
      </c>
    </row>
    <row r="22" spans="1:6" ht="51" x14ac:dyDescent="0.35">
      <c r="A22" s="111">
        <v>8887</v>
      </c>
      <c r="B22" s="111">
        <v>2</v>
      </c>
      <c r="C22" s="375" t="s">
        <v>49</v>
      </c>
      <c r="D22" s="116">
        <v>0.15</v>
      </c>
      <c r="E22" s="222">
        <v>0.43</v>
      </c>
      <c r="F22" s="122" t="s">
        <v>48</v>
      </c>
    </row>
    <row r="23" spans="1:6" ht="153" x14ac:dyDescent="0.35">
      <c r="A23" s="111">
        <v>8887</v>
      </c>
      <c r="B23" s="111">
        <v>2</v>
      </c>
      <c r="C23" s="375" t="s">
        <v>85</v>
      </c>
      <c r="D23" s="116">
        <v>0.2</v>
      </c>
      <c r="E23" s="222">
        <v>0.14000000000000001</v>
      </c>
      <c r="F23" s="122" t="s">
        <v>36</v>
      </c>
    </row>
    <row r="24" spans="1:6" x14ac:dyDescent="0.35">
      <c r="A24" s="111">
        <v>8887</v>
      </c>
      <c r="B24" s="111">
        <v>4</v>
      </c>
      <c r="C24" s="121"/>
      <c r="D24" s="116">
        <v>0.05</v>
      </c>
      <c r="E24" s="222">
        <v>0.05</v>
      </c>
      <c r="F24" s="122" t="s">
        <v>23</v>
      </c>
    </row>
    <row r="25" spans="1:6" ht="26.25" x14ac:dyDescent="0.4">
      <c r="A25" s="111">
        <v>7732</v>
      </c>
      <c r="C25" s="113" t="s">
        <v>146</v>
      </c>
      <c r="D25" s="113"/>
    </row>
    <row r="26" spans="1:6" x14ac:dyDescent="0.35">
      <c r="C26" s="376" t="s">
        <v>45</v>
      </c>
      <c r="D26" s="377" t="s">
        <v>556</v>
      </c>
      <c r="E26" s="378" t="s">
        <v>471</v>
      </c>
      <c r="F26" s="376" t="s">
        <v>555</v>
      </c>
    </row>
    <row r="27" spans="1:6" ht="26.25" x14ac:dyDescent="0.4">
      <c r="A27" s="111">
        <v>7732</v>
      </c>
      <c r="B27" s="111">
        <v>1</v>
      </c>
      <c r="C27" s="374" t="s">
        <v>46</v>
      </c>
      <c r="D27" s="116">
        <v>0.75</v>
      </c>
      <c r="E27" s="222">
        <v>0.75</v>
      </c>
      <c r="F27" s="122" t="s">
        <v>47</v>
      </c>
    </row>
    <row r="28" spans="1:6" ht="153" x14ac:dyDescent="0.35">
      <c r="A28" s="111">
        <v>7732</v>
      </c>
      <c r="B28" s="111">
        <v>2</v>
      </c>
      <c r="C28" s="375" t="s">
        <v>201</v>
      </c>
      <c r="D28" s="116">
        <v>0.2</v>
      </c>
      <c r="E28" s="222">
        <v>0.2</v>
      </c>
      <c r="F28" s="122" t="s">
        <v>48</v>
      </c>
    </row>
    <row r="29" spans="1:6" x14ac:dyDescent="0.35">
      <c r="A29" s="111">
        <v>7732</v>
      </c>
      <c r="B29" s="111">
        <v>2</v>
      </c>
      <c r="C29" s="121"/>
      <c r="D29" s="116">
        <v>0</v>
      </c>
      <c r="E29" s="222"/>
      <c r="F29" s="122"/>
    </row>
    <row r="30" spans="1:6" x14ac:dyDescent="0.35">
      <c r="A30" s="111">
        <v>7732</v>
      </c>
      <c r="B30" s="111">
        <v>4</v>
      </c>
      <c r="C30" s="121"/>
      <c r="D30" s="116">
        <v>0.05</v>
      </c>
      <c r="E30" s="222">
        <v>0.05</v>
      </c>
      <c r="F30" s="122" t="s">
        <v>23</v>
      </c>
    </row>
    <row r="31" spans="1:6" x14ac:dyDescent="0.35">
      <c r="C31" s="121"/>
      <c r="D31" s="121"/>
      <c r="E31" s="116"/>
      <c r="F31" s="122"/>
    </row>
    <row r="32" spans="1:6" s="65" customFormat="1" ht="19.5" x14ac:dyDescent="0.3">
      <c r="A32" s="71"/>
      <c r="B32" s="71"/>
      <c r="C32" s="157"/>
      <c r="D32" s="157"/>
    </row>
    <row r="33" spans="1:6" s="65" customFormat="1" ht="19.5" x14ac:dyDescent="0.3">
      <c r="A33" s="71"/>
      <c r="B33" s="71"/>
      <c r="C33" s="157"/>
      <c r="D33" s="157"/>
    </row>
    <row r="34" spans="1:6" s="65" customFormat="1" ht="14.25" x14ac:dyDescent="0.2">
      <c r="A34" s="71"/>
      <c r="B34" s="71"/>
    </row>
    <row r="35" spans="1:6" s="65" customFormat="1" ht="14.25" x14ac:dyDescent="0.2">
      <c r="A35" s="71"/>
      <c r="B35" s="71"/>
      <c r="C35" s="251" t="s">
        <v>254</v>
      </c>
      <c r="D35" s="251"/>
    </row>
    <row r="36" spans="1:6" s="65" customFormat="1" ht="14.25" x14ac:dyDescent="0.2">
      <c r="A36" s="71"/>
      <c r="B36" s="71"/>
      <c r="C36" s="251" t="s">
        <v>276</v>
      </c>
      <c r="D36" s="251"/>
    </row>
    <row r="37" spans="1:6" s="65" customFormat="1" ht="14.25" x14ac:dyDescent="0.2">
      <c r="A37" s="71"/>
      <c r="B37" s="71"/>
      <c r="C37" s="251" t="s">
        <v>255</v>
      </c>
      <c r="D37" s="251"/>
    </row>
    <row r="38" spans="1:6" s="65" customFormat="1" ht="14.25" x14ac:dyDescent="0.2">
      <c r="A38" s="71"/>
      <c r="B38" s="71"/>
      <c r="C38" s="251" t="s">
        <v>256</v>
      </c>
      <c r="D38" s="251"/>
    </row>
    <row r="39" spans="1:6" s="65" customFormat="1" ht="14.25" x14ac:dyDescent="0.2">
      <c r="A39" s="71"/>
      <c r="B39" s="71"/>
      <c r="C39" s="251" t="s">
        <v>257</v>
      </c>
      <c r="D39" s="251"/>
    </row>
    <row r="40" spans="1:6" s="65" customFormat="1" ht="14.25" x14ac:dyDescent="0.2">
      <c r="A40" s="71"/>
      <c r="B40" s="71"/>
      <c r="C40" s="251" t="s">
        <v>258</v>
      </c>
      <c r="D40" s="251"/>
    </row>
    <row r="41" spans="1:6" s="65" customFormat="1" ht="14.25" x14ac:dyDescent="0.2">
      <c r="A41" s="71"/>
      <c r="B41" s="71"/>
      <c r="C41" s="251" t="s">
        <v>235</v>
      </c>
      <c r="D41" s="251"/>
    </row>
    <row r="42" spans="1:6" x14ac:dyDescent="0.35">
      <c r="C42" s="251" t="s">
        <v>277</v>
      </c>
      <c r="D42" s="251"/>
      <c r="E42" s="65"/>
      <c r="F42" s="65"/>
    </row>
    <row r="43" spans="1:6" x14ac:dyDescent="0.35">
      <c r="C43" s="251" t="s">
        <v>259</v>
      </c>
      <c r="D43" s="251"/>
      <c r="E43" s="65"/>
      <c r="F43" s="65"/>
    </row>
    <row r="44" spans="1:6" x14ac:dyDescent="0.35">
      <c r="C44" s="251" t="s">
        <v>260</v>
      </c>
      <c r="D44" s="251"/>
      <c r="E44" s="65"/>
      <c r="F44" s="65"/>
    </row>
    <row r="45" spans="1:6" x14ac:dyDescent="0.35">
      <c r="C45" s="251" t="s">
        <v>278</v>
      </c>
      <c r="D45" s="251"/>
      <c r="E45" s="65"/>
      <c r="F45" s="65"/>
    </row>
    <row r="46" spans="1:6" x14ac:dyDescent="0.35">
      <c r="C46" s="251" t="s">
        <v>261</v>
      </c>
      <c r="D46" s="251"/>
      <c r="E46" s="65"/>
      <c r="F46" s="65"/>
    </row>
    <row r="47" spans="1:6" x14ac:dyDescent="0.35">
      <c r="C47" s="251" t="s">
        <v>262</v>
      </c>
      <c r="D47" s="251"/>
      <c r="E47" s="65"/>
      <c r="F47" s="65"/>
    </row>
    <row r="48" spans="1:6" x14ac:dyDescent="0.35">
      <c r="C48" s="251" t="s">
        <v>273</v>
      </c>
      <c r="D48" s="251"/>
      <c r="E48" s="65"/>
      <c r="F48" s="65"/>
    </row>
    <row r="49" spans="1:6" x14ac:dyDescent="0.35">
      <c r="C49" s="251" t="s">
        <v>279</v>
      </c>
      <c r="D49" s="251"/>
      <c r="E49" s="65"/>
      <c r="F49" s="65"/>
    </row>
    <row r="50" spans="1:6" x14ac:dyDescent="0.35">
      <c r="C50" s="251" t="s">
        <v>263</v>
      </c>
      <c r="D50" s="251"/>
      <c r="E50" s="65"/>
      <c r="F50" s="65"/>
    </row>
    <row r="51" spans="1:6" x14ac:dyDescent="0.35">
      <c r="C51" s="251" t="s">
        <v>274</v>
      </c>
      <c r="D51" s="251"/>
      <c r="E51" s="65"/>
      <c r="F51" s="65"/>
    </row>
    <row r="52" spans="1:6" x14ac:dyDescent="0.35">
      <c r="C52" s="251" t="s">
        <v>264</v>
      </c>
      <c r="D52" s="251"/>
      <c r="E52" s="65"/>
      <c r="F52" s="65"/>
    </row>
    <row r="53" spans="1:6" x14ac:dyDescent="0.35">
      <c r="C53" s="251" t="s">
        <v>265</v>
      </c>
      <c r="D53" s="251"/>
      <c r="E53" s="65"/>
      <c r="F53" s="65"/>
    </row>
    <row r="54" spans="1:6" x14ac:dyDescent="0.35">
      <c r="C54" s="251" t="s">
        <v>275</v>
      </c>
      <c r="D54" s="251"/>
      <c r="E54" s="65"/>
      <c r="F54" s="65"/>
    </row>
    <row r="55" spans="1:6" x14ac:dyDescent="0.35">
      <c r="C55" s="251" t="s">
        <v>266</v>
      </c>
      <c r="D55" s="251"/>
      <c r="E55" s="65"/>
      <c r="F55" s="65"/>
    </row>
    <row r="56" spans="1:6" x14ac:dyDescent="0.35">
      <c r="C56" s="251" t="s">
        <v>267</v>
      </c>
      <c r="D56" s="251"/>
      <c r="E56" s="65"/>
      <c r="F56" s="65"/>
    </row>
    <row r="57" spans="1:6" x14ac:dyDescent="0.35">
      <c r="C57" s="251" t="s">
        <v>268</v>
      </c>
      <c r="D57" s="251"/>
      <c r="E57" s="65"/>
      <c r="F57" s="65"/>
    </row>
    <row r="58" spans="1:6" x14ac:dyDescent="0.35">
      <c r="C58" s="251" t="s">
        <v>280</v>
      </c>
      <c r="D58" s="251"/>
      <c r="E58" s="65"/>
      <c r="F58" s="65"/>
    </row>
    <row r="59" spans="1:6" x14ac:dyDescent="0.35">
      <c r="C59" s="251" t="s">
        <v>269</v>
      </c>
      <c r="D59" s="251"/>
      <c r="E59" s="65"/>
      <c r="F59" s="65"/>
    </row>
    <row r="60" spans="1:6" x14ac:dyDescent="0.35">
      <c r="C60" s="251" t="s">
        <v>270</v>
      </c>
      <c r="D60" s="251"/>
      <c r="E60" s="65"/>
      <c r="F60" s="65"/>
    </row>
    <row r="61" spans="1:6" x14ac:dyDescent="0.35">
      <c r="C61" s="251" t="s">
        <v>271</v>
      </c>
      <c r="D61" s="251"/>
      <c r="E61" s="65"/>
      <c r="F61" s="65"/>
    </row>
    <row r="62" spans="1:6" x14ac:dyDescent="0.35">
      <c r="C62" s="251" t="s">
        <v>272</v>
      </c>
      <c r="D62" s="251"/>
      <c r="E62" s="65"/>
      <c r="F62" s="65"/>
    </row>
    <row r="63" spans="1:6" x14ac:dyDescent="0.35">
      <c r="C63" s="251" t="s">
        <v>281</v>
      </c>
      <c r="D63" s="251"/>
      <c r="E63" s="65"/>
      <c r="F63" s="65"/>
    </row>
    <row r="64" spans="1:6" s="387" customFormat="1" x14ac:dyDescent="0.35">
      <c r="A64" s="387" t="s">
        <v>553</v>
      </c>
    </row>
    <row r="66" spans="3:3" x14ac:dyDescent="0.35">
      <c r="C66" s="334" t="s">
        <v>549</v>
      </c>
    </row>
    <row r="67" spans="3:3" x14ac:dyDescent="0.35">
      <c r="C67" s="334"/>
    </row>
    <row r="68" spans="3:3" x14ac:dyDescent="0.35">
      <c r="C68" s="334" t="s">
        <v>550</v>
      </c>
    </row>
    <row r="69" spans="3:3" x14ac:dyDescent="0.35">
      <c r="C69" s="334"/>
    </row>
    <row r="70" spans="3:3" x14ac:dyDescent="0.35">
      <c r="C70" s="334" t="s">
        <v>551</v>
      </c>
    </row>
    <row r="71" spans="3:3" x14ac:dyDescent="0.35">
      <c r="C71" s="334"/>
    </row>
    <row r="72" spans="3:3" x14ac:dyDescent="0.35">
      <c r="C72" s="334" t="s">
        <v>552</v>
      </c>
    </row>
  </sheetData>
  <mergeCells count="1">
    <mergeCell ref="A64:XFD64"/>
  </mergeCells>
  <pageMargins left="0.7" right="0.7" top="0.75" bottom="0.75" header="0.3" footer="0.3"/>
  <pageSetup paperSize="9" scale="35" orientation="landscape"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rightToLeft="1" view="pageBreakPreview" topLeftCell="C50" zoomScale="85" zoomScaleNormal="100" zoomScaleSheetLayoutView="85" workbookViewId="0">
      <selection activeCell="A74" sqref="A74:XFD74"/>
    </sheetView>
  </sheetViews>
  <sheetFormatPr defaultRowHeight="14.25" x14ac:dyDescent="0.2"/>
  <cols>
    <col min="1" max="1" width="9" hidden="1" customWidth="1"/>
    <col min="2" max="2" width="9" style="65" hidden="1" customWidth="1"/>
    <col min="3" max="3" width="101.375" bestFit="1" customWidth="1"/>
    <col min="4" max="4" width="9" style="65" customWidth="1"/>
    <col min="5" max="5" width="9.25" style="65" bestFit="1" customWidth="1"/>
    <col min="6" max="6" width="33" style="65" bestFit="1" customWidth="1"/>
    <col min="17" max="17" width="46.5" customWidth="1"/>
  </cols>
  <sheetData>
    <row r="1" spans="1:7" ht="15.75" x14ac:dyDescent="0.25">
      <c r="C1" s="163" t="s">
        <v>97</v>
      </c>
    </row>
    <row r="2" spans="1:7" ht="16.5" thickBot="1" x14ac:dyDescent="0.3">
      <c r="A2" s="51">
        <v>9476</v>
      </c>
      <c r="B2" s="69"/>
      <c r="C2" s="391" t="s">
        <v>557</v>
      </c>
      <c r="D2" s="391"/>
      <c r="E2" s="391"/>
      <c r="F2" s="391"/>
    </row>
    <row r="3" spans="1:7" ht="15" x14ac:dyDescent="0.2">
      <c r="C3" s="288" t="s">
        <v>45</v>
      </c>
      <c r="D3" s="297">
        <v>44348</v>
      </c>
      <c r="E3" s="389" t="s">
        <v>471</v>
      </c>
      <c r="F3" s="390"/>
      <c r="G3" s="392" t="s">
        <v>558</v>
      </c>
    </row>
    <row r="4" spans="1:7" ht="15.75" x14ac:dyDescent="0.25">
      <c r="A4" s="69">
        <v>9476</v>
      </c>
      <c r="B4" s="65">
        <v>1</v>
      </c>
      <c r="C4" s="5" t="s">
        <v>46</v>
      </c>
      <c r="D4" s="233">
        <v>0.67</v>
      </c>
      <c r="E4" s="233">
        <v>0.36</v>
      </c>
      <c r="F4" s="70" t="s">
        <v>47</v>
      </c>
      <c r="G4" s="392"/>
    </row>
    <row r="5" spans="1:7" ht="45" x14ac:dyDescent="0.2">
      <c r="A5" s="69">
        <v>9476</v>
      </c>
      <c r="B5" s="65">
        <v>2</v>
      </c>
      <c r="C5" s="41" t="s">
        <v>98</v>
      </c>
      <c r="D5" s="233">
        <v>0.1</v>
      </c>
      <c r="E5" s="233">
        <v>0.33</v>
      </c>
      <c r="F5" s="70" t="s">
        <v>48</v>
      </c>
      <c r="G5" s="392"/>
    </row>
    <row r="6" spans="1:7" ht="15" x14ac:dyDescent="0.2">
      <c r="A6" s="69">
        <v>9476</v>
      </c>
      <c r="B6" s="65">
        <v>3</v>
      </c>
      <c r="C6" s="66" t="s">
        <v>99</v>
      </c>
      <c r="D6" s="233">
        <v>0.02</v>
      </c>
      <c r="E6" s="233">
        <v>0.04</v>
      </c>
      <c r="F6" s="70" t="s">
        <v>543</v>
      </c>
      <c r="G6" s="392"/>
    </row>
    <row r="7" spans="1:7" ht="30" x14ac:dyDescent="0.2">
      <c r="A7" s="69">
        <v>9476</v>
      </c>
      <c r="B7" s="281">
        <v>3</v>
      </c>
      <c r="C7" s="41" t="s">
        <v>100</v>
      </c>
      <c r="D7" s="233">
        <v>0.08</v>
      </c>
      <c r="E7" s="233">
        <v>0.06</v>
      </c>
      <c r="F7" s="162" t="s">
        <v>544</v>
      </c>
      <c r="G7" s="392"/>
    </row>
    <row r="8" spans="1:7" ht="15" x14ac:dyDescent="0.2">
      <c r="A8" s="69">
        <v>9476</v>
      </c>
      <c r="B8" s="281">
        <v>2</v>
      </c>
      <c r="C8" s="66" t="s">
        <v>101</v>
      </c>
      <c r="D8" s="233">
        <v>0.08</v>
      </c>
      <c r="E8" s="233">
        <v>0.11</v>
      </c>
      <c r="F8" s="70" t="s">
        <v>36</v>
      </c>
      <c r="G8" s="392"/>
    </row>
    <row r="9" spans="1:7" s="65" customFormat="1" ht="15" x14ac:dyDescent="0.2">
      <c r="A9" s="69">
        <v>9476</v>
      </c>
      <c r="B9" s="281">
        <v>5</v>
      </c>
      <c r="C9" s="66"/>
      <c r="D9" s="233">
        <v>0.05</v>
      </c>
      <c r="E9" s="233">
        <v>0.05</v>
      </c>
      <c r="F9" s="70" t="s">
        <v>87</v>
      </c>
      <c r="G9" s="392"/>
    </row>
    <row r="10" spans="1:7" ht="15.75" thickBot="1" x14ac:dyDescent="0.25">
      <c r="A10" s="69">
        <v>9476</v>
      </c>
      <c r="B10" s="281">
        <v>4</v>
      </c>
      <c r="C10" s="22"/>
      <c r="D10" s="234">
        <v>0.05</v>
      </c>
      <c r="E10" s="234">
        <v>0.05</v>
      </c>
      <c r="F10" s="67" t="s">
        <v>23</v>
      </c>
      <c r="G10" s="392"/>
    </row>
    <row r="11" spans="1:7" s="65" customFormat="1" ht="15" customHeight="1" x14ac:dyDescent="0.2">
      <c r="C11" s="393" t="s">
        <v>558</v>
      </c>
      <c r="D11" s="393"/>
      <c r="E11" s="393"/>
      <c r="F11" s="393"/>
    </row>
    <row r="12" spans="1:7" x14ac:dyDescent="0.2">
      <c r="C12" s="60" t="s">
        <v>537</v>
      </c>
      <c r="E12" s="64"/>
      <c r="F12" s="254"/>
    </row>
    <row r="13" spans="1:7" s="65" customFormat="1" ht="15.75" x14ac:dyDescent="0.25">
      <c r="C13" s="163" t="s">
        <v>119</v>
      </c>
      <c r="E13" s="64"/>
      <c r="F13" s="254"/>
    </row>
    <row r="14" spans="1:7" ht="16.5" thickBot="1" x14ac:dyDescent="0.3">
      <c r="A14" s="51">
        <v>8798</v>
      </c>
      <c r="B14" s="69"/>
      <c r="C14" s="394" t="s">
        <v>559</v>
      </c>
      <c r="D14" s="394"/>
      <c r="E14" s="394"/>
      <c r="F14" s="394"/>
    </row>
    <row r="15" spans="1:7" ht="15" x14ac:dyDescent="0.2">
      <c r="C15" s="4" t="s">
        <v>45</v>
      </c>
      <c r="D15" s="297">
        <v>44348</v>
      </c>
      <c r="E15" s="389" t="s">
        <v>471</v>
      </c>
      <c r="F15" s="390"/>
      <c r="G15" s="395" t="s">
        <v>560</v>
      </c>
    </row>
    <row r="16" spans="1:7" ht="15.75" x14ac:dyDescent="0.25">
      <c r="A16" s="69">
        <v>8798</v>
      </c>
      <c r="B16" s="65">
        <v>1</v>
      </c>
      <c r="C16" s="5" t="s">
        <v>46</v>
      </c>
      <c r="D16" s="233">
        <v>0.67</v>
      </c>
      <c r="E16" s="233">
        <v>0.35</v>
      </c>
      <c r="F16" s="70" t="s">
        <v>47</v>
      </c>
      <c r="G16" s="395"/>
    </row>
    <row r="17" spans="1:8" ht="45" x14ac:dyDescent="0.2">
      <c r="A17" s="69">
        <v>8798</v>
      </c>
      <c r="B17" s="65">
        <v>2</v>
      </c>
      <c r="C17" s="41" t="s">
        <v>98</v>
      </c>
      <c r="D17" s="233">
        <v>0.1</v>
      </c>
      <c r="E17" s="233">
        <v>0.32</v>
      </c>
      <c r="F17" s="70" t="s">
        <v>48</v>
      </c>
      <c r="G17" s="395"/>
    </row>
    <row r="18" spans="1:8" ht="15" x14ac:dyDescent="0.2">
      <c r="A18" s="69">
        <v>8798</v>
      </c>
      <c r="B18" s="65">
        <v>3</v>
      </c>
      <c r="C18" s="66" t="s">
        <v>99</v>
      </c>
      <c r="D18" s="233">
        <v>0.02</v>
      </c>
      <c r="E18" s="233">
        <v>0.04</v>
      </c>
      <c r="F18" s="70" t="s">
        <v>543</v>
      </c>
      <c r="G18" s="395"/>
    </row>
    <row r="19" spans="1:8" ht="30" x14ac:dyDescent="0.2">
      <c r="A19" s="69">
        <v>8798</v>
      </c>
      <c r="B19" s="281">
        <v>3</v>
      </c>
      <c r="C19" s="41" t="s">
        <v>100</v>
      </c>
      <c r="D19" s="233">
        <v>0.08</v>
      </c>
      <c r="E19" s="233">
        <v>0.06</v>
      </c>
      <c r="F19" s="162" t="s">
        <v>544</v>
      </c>
      <c r="G19" s="395"/>
    </row>
    <row r="20" spans="1:8" ht="15" x14ac:dyDescent="0.2">
      <c r="A20" s="69">
        <v>8798</v>
      </c>
      <c r="B20" s="281">
        <v>2</v>
      </c>
      <c r="C20" s="66" t="s">
        <v>101</v>
      </c>
      <c r="D20" s="233">
        <v>0.08</v>
      </c>
      <c r="E20" s="233">
        <v>0.11</v>
      </c>
      <c r="F20" s="70" t="s">
        <v>36</v>
      </c>
      <c r="G20" s="395"/>
    </row>
    <row r="21" spans="1:8" s="47" customFormat="1" ht="15" x14ac:dyDescent="0.2">
      <c r="A21" s="69">
        <v>8798</v>
      </c>
      <c r="B21" s="281">
        <v>5</v>
      </c>
      <c r="C21" s="66"/>
      <c r="D21" s="233">
        <v>0.05</v>
      </c>
      <c r="E21" s="233">
        <v>7.0000000000000007E-2</v>
      </c>
      <c r="F21" s="70" t="s">
        <v>87</v>
      </c>
      <c r="G21" s="395"/>
    </row>
    <row r="22" spans="1:8" ht="15.75" thickBot="1" x14ac:dyDescent="0.25">
      <c r="A22" s="69">
        <v>8798</v>
      </c>
      <c r="B22" s="281">
        <v>4</v>
      </c>
      <c r="C22" s="22"/>
      <c r="D22" s="234">
        <v>0.05</v>
      </c>
      <c r="E22" s="234">
        <v>0.05</v>
      </c>
      <c r="F22" s="67" t="s">
        <v>23</v>
      </c>
      <c r="G22" s="395"/>
    </row>
    <row r="23" spans="1:8" s="65" customFormat="1" ht="15" customHeight="1" x14ac:dyDescent="0.2">
      <c r="A23" s="69"/>
      <c r="B23" s="281"/>
      <c r="C23" s="388" t="s">
        <v>560</v>
      </c>
      <c r="D23" s="388"/>
      <c r="E23" s="388"/>
      <c r="F23" s="388"/>
      <c r="G23" s="379"/>
    </row>
    <row r="24" spans="1:8" x14ac:dyDescent="0.2">
      <c r="C24" s="60" t="s">
        <v>537</v>
      </c>
      <c r="D24" s="60"/>
    </row>
    <row r="25" spans="1:8" ht="15.75" x14ac:dyDescent="0.25">
      <c r="C25" s="163" t="s">
        <v>112</v>
      </c>
      <c r="E25" s="64"/>
      <c r="F25" s="254"/>
    </row>
    <row r="26" spans="1:8" ht="16.5" thickBot="1" x14ac:dyDescent="0.3">
      <c r="A26" s="51">
        <v>5101</v>
      </c>
      <c r="B26" s="69"/>
      <c r="C26" s="391" t="s">
        <v>561</v>
      </c>
      <c r="D26" s="391"/>
      <c r="E26" s="391"/>
      <c r="F26" s="391"/>
    </row>
    <row r="27" spans="1:8" ht="15" x14ac:dyDescent="0.2">
      <c r="C27" s="4" t="s">
        <v>45</v>
      </c>
      <c r="D27" s="297">
        <v>44348</v>
      </c>
      <c r="E27" s="389" t="s">
        <v>471</v>
      </c>
      <c r="F27" s="390"/>
      <c r="G27" s="392" t="s">
        <v>562</v>
      </c>
    </row>
    <row r="28" spans="1:8" ht="15.75" x14ac:dyDescent="0.25">
      <c r="A28" s="69">
        <v>5101</v>
      </c>
      <c r="B28" s="65">
        <v>1</v>
      </c>
      <c r="C28" s="5" t="s">
        <v>46</v>
      </c>
      <c r="D28" s="233">
        <v>0.5</v>
      </c>
      <c r="E28" s="233">
        <v>0.33</v>
      </c>
      <c r="F28" s="70" t="s">
        <v>47</v>
      </c>
      <c r="G28" s="392"/>
    </row>
    <row r="29" spans="1:8" ht="75" x14ac:dyDescent="0.2">
      <c r="A29" s="69">
        <v>5101</v>
      </c>
      <c r="B29" s="65">
        <v>2</v>
      </c>
      <c r="C29" s="41" t="s">
        <v>113</v>
      </c>
      <c r="D29" s="233">
        <v>0.25</v>
      </c>
      <c r="E29" s="233">
        <v>0.31</v>
      </c>
      <c r="F29" s="70" t="s">
        <v>48</v>
      </c>
      <c r="G29" s="392"/>
      <c r="H29" s="64"/>
    </row>
    <row r="30" spans="1:8" ht="15" x14ac:dyDescent="0.2">
      <c r="A30" s="69">
        <v>5101</v>
      </c>
      <c r="B30" s="65">
        <v>3</v>
      </c>
      <c r="C30" s="66"/>
      <c r="D30" s="233">
        <v>0.04</v>
      </c>
      <c r="E30" s="233">
        <v>0.08</v>
      </c>
      <c r="F30" s="70" t="s">
        <v>543</v>
      </c>
      <c r="G30" s="392"/>
    </row>
    <row r="31" spans="1:8" s="47" customFormat="1" ht="15" x14ac:dyDescent="0.2">
      <c r="A31" s="69">
        <v>5101</v>
      </c>
      <c r="B31" s="281">
        <v>3</v>
      </c>
      <c r="C31" s="41"/>
      <c r="D31" s="233">
        <v>0.16</v>
      </c>
      <c r="E31" s="233">
        <v>0.12</v>
      </c>
      <c r="F31" s="162" t="s">
        <v>544</v>
      </c>
      <c r="G31" s="392"/>
    </row>
    <row r="32" spans="1:8" ht="15" x14ac:dyDescent="0.2">
      <c r="A32" s="69">
        <v>5101</v>
      </c>
      <c r="B32" s="281">
        <v>2</v>
      </c>
      <c r="C32" s="66"/>
      <c r="D32" s="233">
        <v>0.08</v>
      </c>
      <c r="E32" s="233">
        <v>0.1</v>
      </c>
      <c r="F32" s="70" t="s">
        <v>36</v>
      </c>
      <c r="G32" s="392"/>
    </row>
    <row r="33" spans="1:7" ht="15" x14ac:dyDescent="0.2">
      <c r="A33" s="69">
        <v>5101</v>
      </c>
      <c r="B33" s="281">
        <v>5</v>
      </c>
      <c r="C33" s="66"/>
      <c r="D33" s="233">
        <v>0.05</v>
      </c>
      <c r="E33" s="233">
        <v>0.03</v>
      </c>
      <c r="F33" s="70" t="s">
        <v>23</v>
      </c>
      <c r="G33" s="392"/>
    </row>
    <row r="34" spans="1:7" ht="15.75" thickBot="1" x14ac:dyDescent="0.25">
      <c r="A34" s="69">
        <v>5101</v>
      </c>
      <c r="B34" s="281">
        <v>4</v>
      </c>
      <c r="C34" s="22"/>
      <c r="D34" s="234">
        <v>0.05</v>
      </c>
      <c r="E34" s="234">
        <v>0.03</v>
      </c>
      <c r="F34" s="67" t="s">
        <v>87</v>
      </c>
      <c r="G34" s="392"/>
    </row>
    <row r="35" spans="1:7" s="65" customFormat="1" ht="15" customHeight="1" x14ac:dyDescent="0.2">
      <c r="A35" s="69"/>
      <c r="B35" s="281"/>
      <c r="C35" s="388" t="s">
        <v>562</v>
      </c>
      <c r="D35" s="388"/>
      <c r="E35" s="388"/>
      <c r="F35" s="388"/>
      <c r="G35" s="379"/>
    </row>
    <row r="36" spans="1:7" x14ac:dyDescent="0.2">
      <c r="C36" s="60" t="s">
        <v>537</v>
      </c>
      <c r="D36" s="60"/>
    </row>
    <row r="37" spans="1:7" x14ac:dyDescent="0.2">
      <c r="C37" s="251" t="s">
        <v>254</v>
      </c>
      <c r="D37" s="251"/>
      <c r="E37" s="263"/>
      <c r="F37" s="268"/>
    </row>
    <row r="38" spans="1:7" x14ac:dyDescent="0.2">
      <c r="C38" s="251" t="s">
        <v>276</v>
      </c>
      <c r="D38" s="251"/>
    </row>
    <row r="39" spans="1:7" x14ac:dyDescent="0.2">
      <c r="C39" s="251" t="s">
        <v>255</v>
      </c>
      <c r="D39" s="251"/>
    </row>
    <row r="40" spans="1:7" x14ac:dyDescent="0.2">
      <c r="C40" s="251" t="s">
        <v>256</v>
      </c>
      <c r="D40" s="251"/>
    </row>
    <row r="41" spans="1:7" x14ac:dyDescent="0.2">
      <c r="C41" s="251" t="s">
        <v>257</v>
      </c>
      <c r="D41" s="251"/>
    </row>
    <row r="42" spans="1:7" x14ac:dyDescent="0.2">
      <c r="C42" s="251" t="s">
        <v>258</v>
      </c>
      <c r="D42" s="251"/>
    </row>
    <row r="43" spans="1:7" x14ac:dyDescent="0.2">
      <c r="C43" s="252" t="s">
        <v>235</v>
      </c>
      <c r="D43" s="252"/>
    </row>
    <row r="44" spans="1:7" x14ac:dyDescent="0.2">
      <c r="C44" s="252" t="s">
        <v>277</v>
      </c>
      <c r="D44" s="252"/>
    </row>
    <row r="45" spans="1:7" x14ac:dyDescent="0.2">
      <c r="C45" s="252" t="s">
        <v>259</v>
      </c>
      <c r="D45" s="252"/>
    </row>
    <row r="46" spans="1:7" x14ac:dyDescent="0.2">
      <c r="C46" s="252" t="s">
        <v>260</v>
      </c>
      <c r="D46" s="252"/>
    </row>
    <row r="47" spans="1:7" x14ac:dyDescent="0.2">
      <c r="C47" s="252" t="s">
        <v>278</v>
      </c>
      <c r="D47" s="252"/>
    </row>
    <row r="48" spans="1:7" x14ac:dyDescent="0.2">
      <c r="C48" s="252" t="s">
        <v>261</v>
      </c>
      <c r="D48" s="252"/>
    </row>
    <row r="49" spans="3:4" x14ac:dyDescent="0.2">
      <c r="C49" s="252" t="s">
        <v>262</v>
      </c>
      <c r="D49" s="252"/>
    </row>
    <row r="50" spans="3:4" x14ac:dyDescent="0.2">
      <c r="C50" s="252" t="s">
        <v>273</v>
      </c>
      <c r="D50" s="252"/>
    </row>
    <row r="51" spans="3:4" x14ac:dyDescent="0.2">
      <c r="C51" s="252" t="s">
        <v>279</v>
      </c>
      <c r="D51" s="252"/>
    </row>
    <row r="52" spans="3:4" x14ac:dyDescent="0.2">
      <c r="C52" s="252" t="s">
        <v>263</v>
      </c>
      <c r="D52" s="252"/>
    </row>
    <row r="53" spans="3:4" x14ac:dyDescent="0.2">
      <c r="C53" s="252" t="s">
        <v>274</v>
      </c>
      <c r="D53" s="252"/>
    </row>
    <row r="54" spans="3:4" x14ac:dyDescent="0.2">
      <c r="C54" s="252" t="s">
        <v>264</v>
      </c>
      <c r="D54" s="252"/>
    </row>
    <row r="55" spans="3:4" x14ac:dyDescent="0.2">
      <c r="C55" s="252" t="s">
        <v>265</v>
      </c>
      <c r="D55" s="252"/>
    </row>
    <row r="56" spans="3:4" x14ac:dyDescent="0.2">
      <c r="C56" s="252" t="s">
        <v>275</v>
      </c>
      <c r="D56" s="252"/>
    </row>
    <row r="57" spans="3:4" x14ac:dyDescent="0.2">
      <c r="C57" s="252" t="s">
        <v>266</v>
      </c>
      <c r="D57" s="252"/>
    </row>
    <row r="58" spans="3:4" x14ac:dyDescent="0.2">
      <c r="C58" s="252" t="s">
        <v>267</v>
      </c>
      <c r="D58" s="252"/>
    </row>
    <row r="59" spans="3:4" x14ac:dyDescent="0.2">
      <c r="C59" s="252" t="s">
        <v>268</v>
      </c>
      <c r="D59" s="252"/>
    </row>
    <row r="60" spans="3:4" ht="15" x14ac:dyDescent="0.2">
      <c r="C60" s="252" t="s">
        <v>280</v>
      </c>
      <c r="D60" s="252"/>
    </row>
    <row r="61" spans="3:4" x14ac:dyDescent="0.2">
      <c r="C61" s="252" t="s">
        <v>269</v>
      </c>
      <c r="D61" s="252"/>
    </row>
    <row r="62" spans="3:4" x14ac:dyDescent="0.2">
      <c r="C62" s="252" t="s">
        <v>270</v>
      </c>
      <c r="D62" s="252"/>
    </row>
    <row r="63" spans="3:4" x14ac:dyDescent="0.2">
      <c r="C63" s="252" t="s">
        <v>271</v>
      </c>
      <c r="D63" s="252"/>
    </row>
    <row r="64" spans="3:4" x14ac:dyDescent="0.2">
      <c r="C64" s="252" t="s">
        <v>272</v>
      </c>
      <c r="D64" s="252"/>
    </row>
    <row r="65" spans="1:4" x14ac:dyDescent="0.2">
      <c r="C65" s="252" t="s">
        <v>281</v>
      </c>
      <c r="D65" s="252"/>
    </row>
    <row r="66" spans="1:4" x14ac:dyDescent="0.2">
      <c r="C66" s="65"/>
    </row>
    <row r="67" spans="1:4" x14ac:dyDescent="0.2">
      <c r="C67" s="334" t="s">
        <v>549</v>
      </c>
    </row>
    <row r="68" spans="1:4" x14ac:dyDescent="0.2">
      <c r="C68" s="334"/>
    </row>
    <row r="69" spans="1:4" x14ac:dyDescent="0.2">
      <c r="C69" s="334" t="s">
        <v>550</v>
      </c>
    </row>
    <row r="70" spans="1:4" x14ac:dyDescent="0.2">
      <c r="C70" s="334"/>
    </row>
    <row r="71" spans="1:4" x14ac:dyDescent="0.2">
      <c r="C71" s="334" t="s">
        <v>551</v>
      </c>
    </row>
    <row r="72" spans="1:4" x14ac:dyDescent="0.2">
      <c r="C72" s="334"/>
    </row>
    <row r="73" spans="1:4" x14ac:dyDescent="0.2">
      <c r="C73" s="334" t="s">
        <v>552</v>
      </c>
    </row>
    <row r="74" spans="1:4" s="382" customFormat="1" x14ac:dyDescent="0.2">
      <c r="A74" s="382" t="s">
        <v>553</v>
      </c>
    </row>
  </sheetData>
  <mergeCells count="13">
    <mergeCell ref="C2:F2"/>
    <mergeCell ref="G3:G10"/>
    <mergeCell ref="C11:F11"/>
    <mergeCell ref="C14:F14"/>
    <mergeCell ref="G15:G22"/>
    <mergeCell ref="C35:F35"/>
    <mergeCell ref="A74:XFD74"/>
    <mergeCell ref="E3:F3"/>
    <mergeCell ref="E15:F15"/>
    <mergeCell ref="E27:F27"/>
    <mergeCell ref="C23:F23"/>
    <mergeCell ref="C26:F26"/>
    <mergeCell ref="G27:G34"/>
  </mergeCells>
  <pageMargins left="0.70866141732283472" right="0.70866141732283472" top="0.74803149606299213" bottom="0.74803149606299213" header="0.31496062992125984" footer="0.31496062992125984"/>
  <pageSetup paperSize="9"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rightToLeft="1" view="pageBreakPreview" topLeftCell="C20" zoomScale="60" zoomScaleNormal="100" workbookViewId="0">
      <selection activeCell="A54" sqref="A54:XFD54"/>
    </sheetView>
  </sheetViews>
  <sheetFormatPr defaultRowHeight="14.25" x14ac:dyDescent="0.2"/>
  <cols>
    <col min="1" max="1" width="9" hidden="1" customWidth="1"/>
    <col min="2" max="2" width="9" style="65" hidden="1" customWidth="1"/>
    <col min="3" max="3" width="102.375" bestFit="1" customWidth="1"/>
    <col min="4" max="4" width="11.75" style="65" customWidth="1"/>
    <col min="5" max="5" width="5.75" style="65" bestFit="1" customWidth="1"/>
    <col min="6" max="6" width="19.5" style="65" bestFit="1" customWidth="1"/>
  </cols>
  <sheetData>
    <row r="1" spans="1:7" ht="20.25" x14ac:dyDescent="0.3">
      <c r="A1" s="51">
        <v>9336</v>
      </c>
      <c r="B1" s="69"/>
      <c r="C1" s="165" t="s">
        <v>110</v>
      </c>
      <c r="D1" s="165"/>
    </row>
    <row r="2" spans="1:7" s="65" customFormat="1" ht="21" thickBot="1" x14ac:dyDescent="0.35">
      <c r="A2" s="69"/>
      <c r="B2" s="69"/>
      <c r="C2" s="396" t="s">
        <v>557</v>
      </c>
      <c r="D2" s="396"/>
      <c r="E2" s="396"/>
      <c r="F2" s="396"/>
    </row>
    <row r="3" spans="1:7" ht="15" x14ac:dyDescent="0.2">
      <c r="A3" s="69">
        <v>9336</v>
      </c>
      <c r="C3" s="6" t="s">
        <v>45</v>
      </c>
      <c r="D3" s="297">
        <v>44348</v>
      </c>
      <c r="E3" s="389" t="s">
        <v>471</v>
      </c>
      <c r="F3" s="390"/>
      <c r="G3" s="392" t="s">
        <v>558</v>
      </c>
    </row>
    <row r="4" spans="1:7" ht="15.75" x14ac:dyDescent="0.25">
      <c r="A4" s="69">
        <v>9336</v>
      </c>
      <c r="B4" s="65">
        <v>1</v>
      </c>
      <c r="C4" s="7" t="s">
        <v>51</v>
      </c>
      <c r="D4" s="233">
        <v>0.95</v>
      </c>
      <c r="E4" s="219">
        <v>0.95</v>
      </c>
      <c r="F4" s="9" t="s">
        <v>47</v>
      </c>
      <c r="G4" s="392"/>
    </row>
    <row r="5" spans="1:7" ht="15" x14ac:dyDescent="0.2">
      <c r="A5" s="69">
        <v>9336</v>
      </c>
      <c r="B5" s="65">
        <v>4</v>
      </c>
      <c r="C5" s="10" t="s">
        <v>96</v>
      </c>
      <c r="D5" s="233">
        <v>0.05</v>
      </c>
      <c r="E5" s="218">
        <v>0.05</v>
      </c>
      <c r="F5" s="9" t="s">
        <v>23</v>
      </c>
      <c r="G5" s="392"/>
    </row>
    <row r="6" spans="1:7" ht="15" x14ac:dyDescent="0.2">
      <c r="A6" s="69">
        <v>9336</v>
      </c>
      <c r="C6" s="10" t="s">
        <v>93</v>
      </c>
      <c r="D6" s="10"/>
      <c r="E6" s="218"/>
      <c r="F6" s="9"/>
      <c r="G6" s="392"/>
    </row>
    <row r="7" spans="1:7" ht="15" thickBot="1" x14ac:dyDescent="0.25">
      <c r="A7" s="69">
        <v>9336</v>
      </c>
      <c r="C7" s="22" t="s">
        <v>208</v>
      </c>
      <c r="D7" s="22"/>
      <c r="E7" s="22"/>
      <c r="F7" s="16"/>
      <c r="G7" s="392"/>
    </row>
    <row r="8" spans="1:7" ht="15" x14ac:dyDescent="0.2">
      <c r="C8" s="397" t="s">
        <v>558</v>
      </c>
      <c r="D8" s="397"/>
      <c r="E8" s="397"/>
      <c r="F8" s="397"/>
    </row>
    <row r="9" spans="1:7" s="47" customFormat="1" x14ac:dyDescent="0.2">
      <c r="A9" s="23" t="s">
        <v>16</v>
      </c>
      <c r="B9" s="23"/>
      <c r="C9" s="24" t="s">
        <v>67</v>
      </c>
      <c r="D9" s="24"/>
      <c r="E9" s="65"/>
      <c r="F9" s="65"/>
    </row>
    <row r="10" spans="1:7" s="47" customFormat="1" x14ac:dyDescent="0.2">
      <c r="A10" s="23"/>
      <c r="B10" s="23"/>
      <c r="C10" s="25" t="s">
        <v>68</v>
      </c>
      <c r="D10" s="25"/>
      <c r="E10" s="65"/>
      <c r="F10" s="65"/>
    </row>
    <row r="11" spans="1:7" ht="20.25" x14ac:dyDescent="0.3">
      <c r="C11" s="165" t="s">
        <v>95</v>
      </c>
      <c r="D11" s="14"/>
      <c r="E11" s="11"/>
      <c r="F11" s="15"/>
    </row>
    <row r="12" spans="1:7" ht="21" thickBot="1" x14ac:dyDescent="0.35">
      <c r="A12" s="51">
        <v>9379</v>
      </c>
      <c r="B12" s="69"/>
      <c r="C12" s="396" t="s">
        <v>559</v>
      </c>
      <c r="D12" s="396"/>
      <c r="E12" s="396"/>
      <c r="F12" s="396"/>
    </row>
    <row r="13" spans="1:7" ht="15" x14ac:dyDescent="0.2">
      <c r="A13" s="69">
        <v>9379</v>
      </c>
      <c r="C13" s="6" t="s">
        <v>45</v>
      </c>
      <c r="D13" s="297">
        <v>44348</v>
      </c>
      <c r="E13" s="389" t="s">
        <v>471</v>
      </c>
      <c r="F13" s="390"/>
      <c r="G13" s="392" t="s">
        <v>560</v>
      </c>
    </row>
    <row r="14" spans="1:7" ht="15.75" x14ac:dyDescent="0.25">
      <c r="A14" s="69">
        <v>9379</v>
      </c>
      <c r="B14" s="65">
        <v>1</v>
      </c>
      <c r="C14" s="7" t="s">
        <v>51</v>
      </c>
      <c r="D14" s="233">
        <v>0.95</v>
      </c>
      <c r="E14" s="219">
        <v>0.95</v>
      </c>
      <c r="F14" s="9" t="s">
        <v>47</v>
      </c>
      <c r="G14" s="392"/>
    </row>
    <row r="15" spans="1:7" ht="15" x14ac:dyDescent="0.2">
      <c r="A15" s="69">
        <v>9379</v>
      </c>
      <c r="B15" s="65">
        <v>4</v>
      </c>
      <c r="C15" s="10" t="s">
        <v>96</v>
      </c>
      <c r="D15" s="233">
        <v>0.05</v>
      </c>
      <c r="E15" s="218">
        <v>0.05</v>
      </c>
      <c r="F15" s="9" t="s">
        <v>23</v>
      </c>
      <c r="G15" s="392"/>
    </row>
    <row r="16" spans="1:7" ht="15" x14ac:dyDescent="0.2">
      <c r="A16" s="69">
        <v>9379</v>
      </c>
      <c r="C16" s="10" t="s">
        <v>93</v>
      </c>
      <c r="D16" s="10"/>
      <c r="E16" s="218"/>
      <c r="F16" s="9"/>
      <c r="G16" s="392"/>
    </row>
    <row r="17" spans="1:7" ht="15.75" thickBot="1" x14ac:dyDescent="0.25">
      <c r="A17" s="69">
        <v>9379</v>
      </c>
      <c r="C17" s="22" t="s">
        <v>208</v>
      </c>
      <c r="D17" s="22"/>
      <c r="E17" s="221"/>
      <c r="F17" s="13"/>
      <c r="G17" s="392"/>
    </row>
    <row r="18" spans="1:7" x14ac:dyDescent="0.2">
      <c r="C18" s="388" t="s">
        <v>560</v>
      </c>
      <c r="D18" s="388"/>
      <c r="E18" s="388"/>
      <c r="F18" s="388"/>
    </row>
    <row r="19" spans="1:7" x14ac:dyDescent="0.2">
      <c r="A19" s="23" t="s">
        <v>16</v>
      </c>
      <c r="B19" s="23"/>
      <c r="C19" s="24" t="s">
        <v>67</v>
      </c>
      <c r="D19" s="24"/>
    </row>
    <row r="20" spans="1:7" x14ac:dyDescent="0.2">
      <c r="A20" s="23"/>
      <c r="B20" s="23"/>
      <c r="C20" s="25" t="s">
        <v>68</v>
      </c>
      <c r="D20" s="25"/>
    </row>
    <row r="21" spans="1:7" x14ac:dyDescent="0.2">
      <c r="C21" s="251" t="s">
        <v>254</v>
      </c>
      <c r="D21" s="251"/>
    </row>
    <row r="22" spans="1:7" x14ac:dyDescent="0.2">
      <c r="C22" s="251" t="s">
        <v>276</v>
      </c>
      <c r="D22" s="251"/>
    </row>
    <row r="23" spans="1:7" x14ac:dyDescent="0.2">
      <c r="C23" s="251" t="s">
        <v>255</v>
      </c>
      <c r="D23" s="251"/>
    </row>
    <row r="24" spans="1:7" x14ac:dyDescent="0.2">
      <c r="C24" s="251" t="s">
        <v>256</v>
      </c>
      <c r="D24" s="251"/>
    </row>
    <row r="25" spans="1:7" x14ac:dyDescent="0.2">
      <c r="C25" s="251" t="s">
        <v>257</v>
      </c>
      <c r="D25" s="251"/>
    </row>
    <row r="26" spans="1:7" x14ac:dyDescent="0.2">
      <c r="C26" s="251" t="s">
        <v>258</v>
      </c>
      <c r="D26" s="251"/>
    </row>
    <row r="27" spans="1:7" x14ac:dyDescent="0.2">
      <c r="C27" s="251" t="s">
        <v>235</v>
      </c>
      <c r="D27" s="251"/>
    </row>
    <row r="28" spans="1:7" x14ac:dyDescent="0.2">
      <c r="C28" s="251" t="s">
        <v>277</v>
      </c>
      <c r="D28" s="251"/>
    </row>
    <row r="29" spans="1:7" x14ac:dyDescent="0.2">
      <c r="C29" s="251" t="s">
        <v>259</v>
      </c>
      <c r="D29" s="251"/>
    </row>
    <row r="30" spans="1:7" x14ac:dyDescent="0.2">
      <c r="C30" s="251" t="s">
        <v>260</v>
      </c>
      <c r="D30" s="251"/>
    </row>
    <row r="31" spans="1:7" x14ac:dyDescent="0.2">
      <c r="C31" s="251" t="s">
        <v>278</v>
      </c>
      <c r="D31" s="251"/>
    </row>
    <row r="32" spans="1:7" x14ac:dyDescent="0.2">
      <c r="C32" s="251" t="s">
        <v>261</v>
      </c>
      <c r="D32" s="251"/>
    </row>
    <row r="33" spans="3:4" x14ac:dyDescent="0.2">
      <c r="C33" s="251" t="s">
        <v>262</v>
      </c>
      <c r="D33" s="251"/>
    </row>
    <row r="34" spans="3:4" x14ac:dyDescent="0.2">
      <c r="C34" s="251" t="s">
        <v>273</v>
      </c>
      <c r="D34" s="251"/>
    </row>
    <row r="35" spans="3:4" x14ac:dyDescent="0.2">
      <c r="C35" s="251" t="s">
        <v>279</v>
      </c>
      <c r="D35" s="251"/>
    </row>
    <row r="36" spans="3:4" x14ac:dyDescent="0.2">
      <c r="C36" s="251" t="s">
        <v>263</v>
      </c>
      <c r="D36" s="251"/>
    </row>
    <row r="37" spans="3:4" x14ac:dyDescent="0.2">
      <c r="C37" s="251" t="s">
        <v>274</v>
      </c>
      <c r="D37" s="251"/>
    </row>
    <row r="38" spans="3:4" x14ac:dyDescent="0.2">
      <c r="C38" s="251" t="s">
        <v>264</v>
      </c>
      <c r="D38" s="251"/>
    </row>
    <row r="39" spans="3:4" x14ac:dyDescent="0.2">
      <c r="C39" s="251" t="s">
        <v>265</v>
      </c>
      <c r="D39" s="251"/>
    </row>
    <row r="40" spans="3:4" x14ac:dyDescent="0.2">
      <c r="C40" s="251" t="s">
        <v>275</v>
      </c>
      <c r="D40" s="251"/>
    </row>
    <row r="41" spans="3:4" x14ac:dyDescent="0.2">
      <c r="C41" s="251" t="s">
        <v>266</v>
      </c>
      <c r="D41" s="251"/>
    </row>
    <row r="42" spans="3:4" x14ac:dyDescent="0.2">
      <c r="C42" s="251" t="s">
        <v>267</v>
      </c>
      <c r="D42" s="251"/>
    </row>
    <row r="43" spans="3:4" x14ac:dyDescent="0.2">
      <c r="C43" s="251" t="s">
        <v>268</v>
      </c>
      <c r="D43" s="251"/>
    </row>
    <row r="44" spans="3:4" ht="15" x14ac:dyDescent="0.2">
      <c r="C44" s="251" t="s">
        <v>280</v>
      </c>
      <c r="D44" s="251"/>
    </row>
    <row r="45" spans="3:4" x14ac:dyDescent="0.2">
      <c r="C45" s="251" t="s">
        <v>269</v>
      </c>
      <c r="D45" s="251"/>
    </row>
    <row r="46" spans="3:4" x14ac:dyDescent="0.2">
      <c r="C46" s="251" t="s">
        <v>270</v>
      </c>
      <c r="D46" s="251"/>
    </row>
    <row r="47" spans="3:4" x14ac:dyDescent="0.2">
      <c r="C47" s="251" t="s">
        <v>271</v>
      </c>
      <c r="D47" s="251"/>
    </row>
    <row r="48" spans="3:4" x14ac:dyDescent="0.2">
      <c r="C48" s="251" t="s">
        <v>272</v>
      </c>
      <c r="D48" s="251"/>
    </row>
    <row r="49" spans="1:4" x14ac:dyDescent="0.2">
      <c r="C49" s="251" t="s">
        <v>281</v>
      </c>
      <c r="D49" s="251"/>
    </row>
    <row r="50" spans="1:4" x14ac:dyDescent="0.2">
      <c r="C50" s="334" t="s">
        <v>549</v>
      </c>
    </row>
    <row r="51" spans="1:4" x14ac:dyDescent="0.2">
      <c r="C51" s="334" t="s">
        <v>550</v>
      </c>
    </row>
    <row r="52" spans="1:4" x14ac:dyDescent="0.2">
      <c r="C52" s="334" t="s">
        <v>551</v>
      </c>
    </row>
    <row r="53" spans="1:4" x14ac:dyDescent="0.2">
      <c r="C53" s="334" t="s">
        <v>552</v>
      </c>
    </row>
    <row r="54" spans="1:4" s="382" customFormat="1" x14ac:dyDescent="0.2">
      <c r="A54" s="382" t="s">
        <v>553</v>
      </c>
    </row>
  </sheetData>
  <mergeCells count="9">
    <mergeCell ref="C18:F18"/>
    <mergeCell ref="A54:XFD54"/>
    <mergeCell ref="E3:F3"/>
    <mergeCell ref="E13:F13"/>
    <mergeCell ref="C2:F2"/>
    <mergeCell ref="G3:G7"/>
    <mergeCell ref="C8:F8"/>
    <mergeCell ref="C12:F12"/>
    <mergeCell ref="G13:G17"/>
  </mergeCells>
  <pageMargins left="0.7" right="0.7" top="0.75" bottom="0.75" header="0.3" footer="0.3"/>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rightToLeft="1" topLeftCell="C39" zoomScaleNormal="100" workbookViewId="0">
      <selection activeCell="F47" sqref="F47"/>
    </sheetView>
  </sheetViews>
  <sheetFormatPr defaultRowHeight="14.25" x14ac:dyDescent="0.2"/>
  <cols>
    <col min="1" max="1" width="9" hidden="1" customWidth="1"/>
    <col min="2" max="2" width="9" style="65" hidden="1" customWidth="1"/>
    <col min="3" max="3" width="96.125" customWidth="1"/>
    <col min="4" max="4" width="9.5" style="65" customWidth="1"/>
    <col min="5" max="5" width="5.75" style="65" bestFit="1" customWidth="1"/>
    <col min="6" max="6" width="14.125" style="65" bestFit="1" customWidth="1"/>
  </cols>
  <sheetData>
    <row r="1" spans="1:7" ht="15.75" x14ac:dyDescent="0.25">
      <c r="C1" s="160" t="s">
        <v>108</v>
      </c>
    </row>
    <row r="2" spans="1:7" ht="16.5" thickBot="1" x14ac:dyDescent="0.3">
      <c r="A2" s="51">
        <v>8828</v>
      </c>
      <c r="B2" s="69"/>
      <c r="C2" s="398" t="s">
        <v>557</v>
      </c>
      <c r="D2" s="398"/>
      <c r="E2" s="398"/>
      <c r="F2" s="398"/>
    </row>
    <row r="3" spans="1:7" ht="15" x14ac:dyDescent="0.2">
      <c r="C3" s="225" t="s">
        <v>45</v>
      </c>
      <c r="D3" s="297">
        <v>44348</v>
      </c>
      <c r="E3" s="389" t="s">
        <v>471</v>
      </c>
      <c r="F3" s="390"/>
      <c r="G3" s="392" t="s">
        <v>558</v>
      </c>
    </row>
    <row r="4" spans="1:7" ht="15.75" x14ac:dyDescent="0.25">
      <c r="A4" s="69">
        <v>8828</v>
      </c>
      <c r="B4" s="65">
        <v>1</v>
      </c>
      <c r="C4" s="226" t="s">
        <v>52</v>
      </c>
      <c r="D4" s="233">
        <v>0</v>
      </c>
      <c r="E4" s="8">
        <v>0.65</v>
      </c>
      <c r="F4" s="9" t="s">
        <v>53</v>
      </c>
      <c r="G4" s="392"/>
    </row>
    <row r="5" spans="1:7" ht="30" x14ac:dyDescent="0.2">
      <c r="A5" s="69">
        <v>8828</v>
      </c>
      <c r="B5" s="65">
        <v>4</v>
      </c>
      <c r="C5" s="227" t="s">
        <v>109</v>
      </c>
      <c r="D5" s="233">
        <v>0</v>
      </c>
      <c r="E5" s="8">
        <v>0.35</v>
      </c>
      <c r="F5" s="9" t="s">
        <v>23</v>
      </c>
      <c r="G5" s="392"/>
    </row>
    <row r="6" spans="1:7" ht="15.75" thickBot="1" x14ac:dyDescent="0.25">
      <c r="C6" s="228"/>
      <c r="D6" s="19"/>
      <c r="E6" s="19"/>
      <c r="F6" s="13"/>
      <c r="G6" s="392"/>
    </row>
    <row r="7" spans="1:7" x14ac:dyDescent="0.2">
      <c r="C7" s="388" t="s">
        <v>558</v>
      </c>
      <c r="D7" s="388"/>
      <c r="E7" s="388"/>
      <c r="F7" s="388"/>
    </row>
    <row r="9" spans="1:7" ht="15.75" x14ac:dyDescent="0.25">
      <c r="C9" s="160" t="s">
        <v>90</v>
      </c>
    </row>
    <row r="10" spans="1:7" ht="16.5" thickBot="1" x14ac:dyDescent="0.3">
      <c r="A10" s="51">
        <v>5934</v>
      </c>
      <c r="B10" s="69"/>
      <c r="C10" s="398" t="s">
        <v>559</v>
      </c>
      <c r="D10" s="398"/>
      <c r="E10" s="398"/>
      <c r="F10" s="398"/>
    </row>
    <row r="11" spans="1:7" ht="15" x14ac:dyDescent="0.2">
      <c r="A11" s="69">
        <v>5934</v>
      </c>
      <c r="C11" s="225" t="s">
        <v>45</v>
      </c>
      <c r="D11" s="297">
        <v>44348</v>
      </c>
      <c r="E11" s="389" t="s">
        <v>471</v>
      </c>
      <c r="F11" s="390"/>
      <c r="G11" s="392" t="s">
        <v>560</v>
      </c>
    </row>
    <row r="12" spans="1:7" ht="15.75" x14ac:dyDescent="0.25">
      <c r="A12" s="69">
        <v>5934</v>
      </c>
      <c r="B12" s="65">
        <v>1</v>
      </c>
      <c r="C12" s="226" t="s">
        <v>52</v>
      </c>
      <c r="D12" s="233">
        <v>0</v>
      </c>
      <c r="E12" s="8">
        <v>0.65</v>
      </c>
      <c r="F12" s="9" t="s">
        <v>53</v>
      </c>
      <c r="G12" s="392"/>
    </row>
    <row r="13" spans="1:7" ht="43.5" customHeight="1" x14ac:dyDescent="0.2">
      <c r="A13" s="69">
        <v>5934</v>
      </c>
      <c r="B13" s="65">
        <v>4</v>
      </c>
      <c r="C13" s="227" t="s">
        <v>109</v>
      </c>
      <c r="D13" s="233">
        <v>0</v>
      </c>
      <c r="E13" s="8">
        <v>0.35</v>
      </c>
      <c r="F13" s="9" t="s">
        <v>23</v>
      </c>
      <c r="G13" s="392"/>
    </row>
    <row r="14" spans="1:7" ht="15.75" thickBot="1" x14ac:dyDescent="0.25">
      <c r="A14" s="69">
        <v>5934</v>
      </c>
      <c r="C14" s="229"/>
      <c r="D14" s="298"/>
      <c r="E14" s="19"/>
      <c r="F14" s="13"/>
      <c r="G14" s="392"/>
    </row>
    <row r="15" spans="1:7" x14ac:dyDescent="0.2">
      <c r="C15" s="388" t="s">
        <v>560</v>
      </c>
      <c r="D15" s="388"/>
      <c r="E15" s="388"/>
      <c r="F15" s="388"/>
    </row>
    <row r="16" spans="1:7" ht="15.75" x14ac:dyDescent="0.25">
      <c r="C16" s="160" t="s">
        <v>54</v>
      </c>
      <c r="D16" s="15"/>
      <c r="E16" s="15"/>
      <c r="F16" s="15"/>
    </row>
    <row r="17" spans="1:7" ht="16.5" thickBot="1" x14ac:dyDescent="0.3">
      <c r="A17" s="51">
        <v>6922</v>
      </c>
      <c r="B17" s="69"/>
      <c r="C17" s="398" t="s">
        <v>561</v>
      </c>
      <c r="D17" s="398"/>
      <c r="E17" s="398"/>
      <c r="F17" s="398"/>
    </row>
    <row r="18" spans="1:7" ht="15" x14ac:dyDescent="0.2">
      <c r="A18" s="69">
        <v>6922</v>
      </c>
      <c r="C18" s="230" t="s">
        <v>45</v>
      </c>
      <c r="D18" s="297">
        <v>44348</v>
      </c>
      <c r="E18" s="389" t="s">
        <v>471</v>
      </c>
      <c r="F18" s="390"/>
      <c r="G18" s="392" t="s">
        <v>562</v>
      </c>
    </row>
    <row r="19" spans="1:7" ht="15.75" x14ac:dyDescent="0.25">
      <c r="A19" s="69">
        <v>6922</v>
      </c>
      <c r="B19" s="65">
        <v>1</v>
      </c>
      <c r="C19" s="226" t="s">
        <v>52</v>
      </c>
      <c r="D19" s="233">
        <v>0.65</v>
      </c>
      <c r="E19" s="8">
        <v>0.65</v>
      </c>
      <c r="F19" s="9" t="s">
        <v>53</v>
      </c>
      <c r="G19" s="392"/>
    </row>
    <row r="20" spans="1:7" ht="65.25" customHeight="1" x14ac:dyDescent="0.2">
      <c r="A20" s="69">
        <v>6922</v>
      </c>
      <c r="B20" s="65">
        <v>4</v>
      </c>
      <c r="C20" s="231" t="s">
        <v>167</v>
      </c>
      <c r="D20" s="233">
        <v>0.35</v>
      </c>
      <c r="E20" s="8">
        <v>0.35</v>
      </c>
      <c r="F20" s="9" t="s">
        <v>23</v>
      </c>
      <c r="G20" s="392"/>
    </row>
    <row r="21" spans="1:7" ht="26.25" customHeight="1" thickBot="1" x14ac:dyDescent="0.25">
      <c r="A21" s="69">
        <v>6922</v>
      </c>
      <c r="C21" s="232"/>
      <c r="D21" s="299"/>
      <c r="E21" s="19"/>
      <c r="F21" s="13"/>
      <c r="G21" s="392"/>
    </row>
    <row r="22" spans="1:7" x14ac:dyDescent="0.2">
      <c r="C22" s="388" t="s">
        <v>562</v>
      </c>
      <c r="D22" s="388"/>
      <c r="E22" s="388"/>
      <c r="F22" s="388"/>
    </row>
    <row r="23" spans="1:7" s="47" customFormat="1" ht="15.75" x14ac:dyDescent="0.25">
      <c r="A23" s="23" t="s">
        <v>16</v>
      </c>
      <c r="B23" s="23"/>
      <c r="C23" s="160" t="s">
        <v>202</v>
      </c>
      <c r="D23" s="55"/>
      <c r="E23" s="65"/>
      <c r="F23" s="65"/>
    </row>
    <row r="24" spans="1:7" ht="16.5" thickBot="1" x14ac:dyDescent="0.3">
      <c r="A24" s="51">
        <v>9387</v>
      </c>
      <c r="B24" s="69"/>
      <c r="C24" s="398" t="s">
        <v>563</v>
      </c>
      <c r="D24" s="398"/>
      <c r="E24" s="398"/>
      <c r="F24" s="398"/>
    </row>
    <row r="25" spans="1:7" ht="15" x14ac:dyDescent="0.2">
      <c r="A25" s="47"/>
      <c r="C25" s="6" t="s">
        <v>45</v>
      </c>
      <c r="D25" s="297">
        <v>44348</v>
      </c>
      <c r="E25" s="389" t="s">
        <v>471</v>
      </c>
      <c r="F25" s="390"/>
      <c r="G25" s="392" t="s">
        <v>564</v>
      </c>
    </row>
    <row r="26" spans="1:7" ht="15.75" x14ac:dyDescent="0.25">
      <c r="A26" s="69">
        <v>9387</v>
      </c>
      <c r="B26" s="65">
        <v>1</v>
      </c>
      <c r="C26" s="18" t="s">
        <v>52</v>
      </c>
      <c r="D26" s="233">
        <v>0.65</v>
      </c>
      <c r="E26" s="8">
        <v>0.65</v>
      </c>
      <c r="F26" s="9" t="s">
        <v>53</v>
      </c>
      <c r="G26" s="392"/>
    </row>
    <row r="27" spans="1:7" ht="60" x14ac:dyDescent="0.2">
      <c r="A27" s="69">
        <v>9387</v>
      </c>
      <c r="B27" s="65">
        <v>4</v>
      </c>
      <c r="C27" s="57" t="s">
        <v>167</v>
      </c>
      <c r="D27" s="233">
        <v>0.35</v>
      </c>
      <c r="E27" s="8">
        <v>0.35</v>
      </c>
      <c r="F27" s="9" t="s">
        <v>23</v>
      </c>
      <c r="G27" s="392"/>
    </row>
    <row r="28" spans="1:7" ht="15.75" thickBot="1" x14ac:dyDescent="0.25">
      <c r="A28" s="47"/>
      <c r="C28" s="20"/>
      <c r="D28" s="299"/>
      <c r="E28" s="19"/>
      <c r="F28" s="13"/>
      <c r="G28" s="392"/>
    </row>
    <row r="29" spans="1:7" x14ac:dyDescent="0.2">
      <c r="C29" s="388" t="s">
        <v>564</v>
      </c>
      <c r="D29" s="388"/>
      <c r="E29" s="388"/>
      <c r="F29" s="388"/>
    </row>
    <row r="30" spans="1:7" x14ac:dyDescent="0.2">
      <c r="C30" s="251" t="s">
        <v>254</v>
      </c>
      <c r="D30" s="251"/>
    </row>
    <row r="31" spans="1:7" x14ac:dyDescent="0.2">
      <c r="C31" s="251" t="s">
        <v>276</v>
      </c>
      <c r="D31" s="251"/>
    </row>
    <row r="32" spans="1:7" x14ac:dyDescent="0.2">
      <c r="C32" s="251" t="s">
        <v>255</v>
      </c>
      <c r="D32" s="251"/>
    </row>
    <row r="33" spans="3:4" x14ac:dyDescent="0.2">
      <c r="C33" s="251" t="s">
        <v>256</v>
      </c>
      <c r="D33" s="251"/>
    </row>
    <row r="34" spans="3:4" x14ac:dyDescent="0.2">
      <c r="C34" s="251" t="s">
        <v>257</v>
      </c>
      <c r="D34" s="251"/>
    </row>
    <row r="35" spans="3:4" x14ac:dyDescent="0.2">
      <c r="C35" s="251" t="s">
        <v>258</v>
      </c>
      <c r="D35" s="251"/>
    </row>
    <row r="36" spans="3:4" x14ac:dyDescent="0.2">
      <c r="C36" s="251" t="s">
        <v>235</v>
      </c>
      <c r="D36" s="251"/>
    </row>
    <row r="37" spans="3:4" x14ac:dyDescent="0.2">
      <c r="C37" s="251" t="s">
        <v>277</v>
      </c>
      <c r="D37" s="251"/>
    </row>
    <row r="38" spans="3:4" x14ac:dyDescent="0.2">
      <c r="C38" s="251" t="s">
        <v>259</v>
      </c>
      <c r="D38" s="251"/>
    </row>
    <row r="39" spans="3:4" x14ac:dyDescent="0.2">
      <c r="C39" s="251" t="s">
        <v>260</v>
      </c>
      <c r="D39" s="251"/>
    </row>
    <row r="40" spans="3:4" x14ac:dyDescent="0.2">
      <c r="C40" s="251" t="s">
        <v>278</v>
      </c>
      <c r="D40" s="251"/>
    </row>
    <row r="41" spans="3:4" x14ac:dyDescent="0.2">
      <c r="C41" s="251" t="s">
        <v>261</v>
      </c>
      <c r="D41" s="251"/>
    </row>
    <row r="42" spans="3:4" x14ac:dyDescent="0.2">
      <c r="C42" s="251" t="s">
        <v>262</v>
      </c>
      <c r="D42" s="251"/>
    </row>
    <row r="43" spans="3:4" x14ac:dyDescent="0.2">
      <c r="C43" s="251" t="s">
        <v>273</v>
      </c>
      <c r="D43" s="251"/>
    </row>
    <row r="44" spans="3:4" x14ac:dyDescent="0.2">
      <c r="C44" s="251" t="s">
        <v>279</v>
      </c>
      <c r="D44" s="251"/>
    </row>
    <row r="45" spans="3:4" x14ac:dyDescent="0.2">
      <c r="C45" s="251" t="s">
        <v>263</v>
      </c>
      <c r="D45" s="251"/>
    </row>
    <row r="46" spans="3:4" x14ac:dyDescent="0.2">
      <c r="C46" s="251" t="s">
        <v>274</v>
      </c>
      <c r="D46" s="251"/>
    </row>
    <row r="47" spans="3:4" x14ac:dyDescent="0.2">
      <c r="C47" s="251" t="s">
        <v>264</v>
      </c>
      <c r="D47" s="251"/>
    </row>
    <row r="48" spans="3:4" x14ac:dyDescent="0.2">
      <c r="C48" s="251" t="s">
        <v>265</v>
      </c>
      <c r="D48" s="251"/>
    </row>
    <row r="49" spans="1:4" x14ac:dyDescent="0.2">
      <c r="C49" s="251" t="s">
        <v>275</v>
      </c>
      <c r="D49" s="251"/>
    </row>
    <row r="50" spans="1:4" x14ac:dyDescent="0.2">
      <c r="C50" s="251" t="s">
        <v>266</v>
      </c>
      <c r="D50" s="251"/>
    </row>
    <row r="51" spans="1:4" x14ac:dyDescent="0.2">
      <c r="C51" s="251" t="s">
        <v>267</v>
      </c>
      <c r="D51" s="251"/>
    </row>
    <row r="52" spans="1:4" x14ac:dyDescent="0.2">
      <c r="C52" s="251" t="s">
        <v>268</v>
      </c>
      <c r="D52" s="251"/>
    </row>
    <row r="53" spans="1:4" ht="15" x14ac:dyDescent="0.2">
      <c r="C53" s="251" t="s">
        <v>280</v>
      </c>
      <c r="D53" s="251"/>
    </row>
    <row r="54" spans="1:4" x14ac:dyDescent="0.2">
      <c r="C54" s="251" t="s">
        <v>269</v>
      </c>
      <c r="D54" s="251"/>
    </row>
    <row r="55" spans="1:4" x14ac:dyDescent="0.2">
      <c r="C55" s="251" t="s">
        <v>270</v>
      </c>
      <c r="D55" s="251"/>
    </row>
    <row r="56" spans="1:4" x14ac:dyDescent="0.2">
      <c r="C56" s="251" t="s">
        <v>271</v>
      </c>
      <c r="D56" s="251"/>
    </row>
    <row r="57" spans="1:4" x14ac:dyDescent="0.2">
      <c r="C57" s="251" t="s">
        <v>272</v>
      </c>
      <c r="D57" s="251"/>
    </row>
    <row r="58" spans="1:4" x14ac:dyDescent="0.2">
      <c r="C58" s="251" t="s">
        <v>281</v>
      </c>
      <c r="D58" s="251"/>
    </row>
    <row r="59" spans="1:4" x14ac:dyDescent="0.2">
      <c r="C59" s="334" t="s">
        <v>549</v>
      </c>
    </row>
    <row r="60" spans="1:4" x14ac:dyDescent="0.2">
      <c r="C60" s="334" t="s">
        <v>550</v>
      </c>
    </row>
    <row r="61" spans="1:4" x14ac:dyDescent="0.2">
      <c r="C61" s="334" t="s">
        <v>551</v>
      </c>
    </row>
    <row r="62" spans="1:4" x14ac:dyDescent="0.2">
      <c r="C62" s="334" t="s">
        <v>552</v>
      </c>
    </row>
    <row r="63" spans="1:4" s="382" customFormat="1" x14ac:dyDescent="0.2">
      <c r="A63" s="382" t="s">
        <v>553</v>
      </c>
    </row>
  </sheetData>
  <mergeCells count="17">
    <mergeCell ref="C2:F2"/>
    <mergeCell ref="C17:F17"/>
    <mergeCell ref="G3:G6"/>
    <mergeCell ref="C7:F7"/>
    <mergeCell ref="C10:F10"/>
    <mergeCell ref="G11:G14"/>
    <mergeCell ref="C15:F15"/>
    <mergeCell ref="E3:F3"/>
    <mergeCell ref="E11:F11"/>
    <mergeCell ref="A63:XFD63"/>
    <mergeCell ref="G18:G21"/>
    <mergeCell ref="C22:F22"/>
    <mergeCell ref="C24:F24"/>
    <mergeCell ref="G25:G28"/>
    <mergeCell ref="C29:F29"/>
    <mergeCell ref="E18:F18"/>
    <mergeCell ref="E25:F25"/>
  </mergeCells>
  <pageMargins left="0.7" right="0.7" top="0.75" bottom="0.75" header="0.3" footer="0.3"/>
  <pageSetup paperSize="9" scale="58" orientation="landscape"/>
  <rowBreaks count="1" manualBreakCount="1">
    <brk id="28"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rightToLeft="1" view="pageBreakPreview" topLeftCell="C31" zoomScale="60" zoomScaleNormal="70" workbookViewId="0">
      <selection activeCell="D40" sqref="D40"/>
    </sheetView>
  </sheetViews>
  <sheetFormatPr defaultRowHeight="25.5" x14ac:dyDescent="0.35"/>
  <cols>
    <col min="1" max="2" width="9.25" style="111" hidden="1" customWidth="1"/>
    <col min="3" max="3" width="164.375" style="111" customWidth="1"/>
    <col min="4" max="4" width="15.25" style="111" customWidth="1"/>
    <col min="5" max="5" width="11.375" style="111" customWidth="1"/>
    <col min="6" max="6" width="31.75" style="111" customWidth="1"/>
    <col min="7" max="9" width="9" style="111" customWidth="1"/>
    <col min="10" max="16384" width="9" style="111"/>
  </cols>
  <sheetData>
    <row r="1" spans="1:7" ht="26.25" x14ac:dyDescent="0.4">
      <c r="C1" s="164" t="s">
        <v>114</v>
      </c>
    </row>
    <row r="2" spans="1:7" ht="27" thickBot="1" x14ac:dyDescent="0.45">
      <c r="A2" s="112">
        <v>7058</v>
      </c>
      <c r="B2" s="112"/>
      <c r="C2" s="402" t="s">
        <v>557</v>
      </c>
      <c r="D2" s="402"/>
      <c r="E2" s="402"/>
      <c r="F2" s="402"/>
    </row>
    <row r="3" spans="1:7" x14ac:dyDescent="0.35">
      <c r="C3" s="114" t="s">
        <v>45</v>
      </c>
      <c r="D3" s="300">
        <v>44348</v>
      </c>
      <c r="E3" s="400" t="s">
        <v>471</v>
      </c>
      <c r="F3" s="401"/>
      <c r="G3" s="403" t="s">
        <v>558</v>
      </c>
    </row>
    <row r="4" spans="1:7" ht="26.25" x14ac:dyDescent="0.4">
      <c r="A4" s="112">
        <v>7058</v>
      </c>
      <c r="B4" s="111">
        <v>1</v>
      </c>
      <c r="C4" s="123" t="s">
        <v>223</v>
      </c>
      <c r="D4" s="222">
        <v>0.6</v>
      </c>
      <c r="E4" s="222">
        <v>0.38</v>
      </c>
      <c r="F4" s="115" t="s">
        <v>55</v>
      </c>
      <c r="G4" s="403"/>
    </row>
    <row r="5" spans="1:7" ht="127.5" x14ac:dyDescent="0.35">
      <c r="A5" s="112">
        <v>7058</v>
      </c>
      <c r="B5" s="111">
        <v>2</v>
      </c>
      <c r="C5" s="117" t="s">
        <v>115</v>
      </c>
      <c r="D5" s="222">
        <v>0.35</v>
      </c>
      <c r="E5" s="222">
        <v>0.56999999999999995</v>
      </c>
      <c r="F5" s="115" t="s">
        <v>56</v>
      </c>
      <c r="G5" s="403"/>
    </row>
    <row r="6" spans="1:7" x14ac:dyDescent="0.35">
      <c r="A6" s="112">
        <v>7058</v>
      </c>
      <c r="B6" s="111">
        <v>4</v>
      </c>
      <c r="C6" s="118"/>
      <c r="D6" s="222">
        <v>0.05</v>
      </c>
      <c r="E6" s="223">
        <v>0.05</v>
      </c>
      <c r="F6" s="115" t="s">
        <v>23</v>
      </c>
      <c r="G6" s="403"/>
    </row>
    <row r="7" spans="1:7" ht="26.25" thickBot="1" x14ac:dyDescent="0.4">
      <c r="A7" s="112">
        <v>7058</v>
      </c>
      <c r="C7" s="119"/>
      <c r="D7" s="119"/>
      <c r="E7" s="224"/>
      <c r="F7" s="120"/>
      <c r="G7" s="403"/>
    </row>
    <row r="8" spans="1:7" x14ac:dyDescent="0.35">
      <c r="C8" s="404" t="s">
        <v>558</v>
      </c>
      <c r="D8" s="404"/>
      <c r="E8" s="404"/>
      <c r="F8" s="404"/>
    </row>
    <row r="9" spans="1:7" ht="26.25" x14ac:dyDescent="0.4">
      <c r="C9" s="164" t="s">
        <v>86</v>
      </c>
      <c r="D9" s="121"/>
      <c r="E9" s="124"/>
      <c r="F9" s="122"/>
    </row>
    <row r="10" spans="1:7" ht="27" thickBot="1" x14ac:dyDescent="0.45">
      <c r="A10" s="112">
        <v>6957</v>
      </c>
      <c r="B10" s="112"/>
      <c r="C10" s="402" t="s">
        <v>559</v>
      </c>
      <c r="D10" s="402"/>
      <c r="E10" s="402"/>
      <c r="F10" s="402"/>
    </row>
    <row r="11" spans="1:7" x14ac:dyDescent="0.35">
      <c r="C11" s="114" t="s">
        <v>45</v>
      </c>
      <c r="D11" s="300">
        <v>44348</v>
      </c>
      <c r="E11" s="400" t="s">
        <v>471</v>
      </c>
      <c r="F11" s="401"/>
      <c r="G11" s="403" t="s">
        <v>560</v>
      </c>
    </row>
    <row r="12" spans="1:7" ht="26.25" x14ac:dyDescent="0.4">
      <c r="A12" s="112">
        <v>6957</v>
      </c>
      <c r="B12" s="111">
        <v>1</v>
      </c>
      <c r="C12" s="123" t="s">
        <v>223</v>
      </c>
      <c r="D12" s="222">
        <v>0.6</v>
      </c>
      <c r="E12" s="222">
        <v>0.38</v>
      </c>
      <c r="F12" s="115" t="s">
        <v>55</v>
      </c>
      <c r="G12" s="403"/>
    </row>
    <row r="13" spans="1:7" ht="51.75" customHeight="1" x14ac:dyDescent="0.35">
      <c r="A13" s="112">
        <v>6957</v>
      </c>
      <c r="B13" s="111">
        <v>2</v>
      </c>
      <c r="C13" s="117" t="s">
        <v>168</v>
      </c>
      <c r="D13" s="222">
        <v>0.35</v>
      </c>
      <c r="E13" s="222">
        <v>0.56999999999999995</v>
      </c>
      <c r="F13" s="115" t="s">
        <v>56</v>
      </c>
      <c r="G13" s="403"/>
    </row>
    <row r="14" spans="1:7" x14ac:dyDescent="0.35">
      <c r="A14" s="112">
        <v>6957</v>
      </c>
      <c r="B14" s="111">
        <v>4</v>
      </c>
      <c r="C14" s="118"/>
      <c r="D14" s="222">
        <v>0.05</v>
      </c>
      <c r="E14" s="223">
        <v>0.05</v>
      </c>
      <c r="F14" s="115" t="s">
        <v>23</v>
      </c>
      <c r="G14" s="403"/>
    </row>
    <row r="15" spans="1:7" ht="26.25" thickBot="1" x14ac:dyDescent="0.4">
      <c r="C15" s="119"/>
      <c r="D15" s="119"/>
      <c r="E15" s="224"/>
      <c r="F15" s="120"/>
      <c r="G15" s="403"/>
    </row>
    <row r="16" spans="1:7" x14ac:dyDescent="0.35">
      <c r="C16" s="399" t="s">
        <v>560</v>
      </c>
      <c r="D16" s="399"/>
      <c r="E16" s="399"/>
      <c r="F16" s="399"/>
    </row>
    <row r="17" spans="1:6" x14ac:dyDescent="0.35">
      <c r="A17" s="111" t="s">
        <v>16</v>
      </c>
      <c r="C17" s="108" t="s">
        <v>67</v>
      </c>
      <c r="D17" s="108"/>
    </row>
    <row r="18" spans="1:6" x14ac:dyDescent="0.35">
      <c r="C18" s="109" t="s">
        <v>68</v>
      </c>
      <c r="D18" s="109"/>
    </row>
    <row r="19" spans="1:6" x14ac:dyDescent="0.35">
      <c r="C19" s="251" t="s">
        <v>254</v>
      </c>
      <c r="D19" s="251"/>
      <c r="E19" s="65"/>
      <c r="F19" s="65"/>
    </row>
    <row r="20" spans="1:6" x14ac:dyDescent="0.35">
      <c r="C20" s="251" t="s">
        <v>276</v>
      </c>
      <c r="D20" s="251"/>
      <c r="E20" s="65"/>
      <c r="F20" s="65"/>
    </row>
    <row r="21" spans="1:6" x14ac:dyDescent="0.35">
      <c r="C21" s="251" t="s">
        <v>255</v>
      </c>
      <c r="D21" s="251"/>
      <c r="E21" s="65"/>
      <c r="F21" s="65"/>
    </row>
    <row r="22" spans="1:6" x14ac:dyDescent="0.35">
      <c r="C22" s="251" t="s">
        <v>256</v>
      </c>
      <c r="D22" s="251"/>
      <c r="E22" s="65"/>
      <c r="F22" s="65"/>
    </row>
    <row r="23" spans="1:6" x14ac:dyDescent="0.35">
      <c r="C23" s="251" t="s">
        <v>257</v>
      </c>
      <c r="D23" s="251"/>
      <c r="E23" s="65"/>
      <c r="F23" s="65"/>
    </row>
    <row r="24" spans="1:6" x14ac:dyDescent="0.35">
      <c r="C24" s="251" t="s">
        <v>258</v>
      </c>
      <c r="D24" s="251"/>
      <c r="E24" s="65"/>
      <c r="F24" s="65"/>
    </row>
    <row r="25" spans="1:6" x14ac:dyDescent="0.35">
      <c r="C25" s="251" t="s">
        <v>235</v>
      </c>
      <c r="D25" s="251"/>
      <c r="E25" s="65"/>
      <c r="F25" s="65"/>
    </row>
    <row r="26" spans="1:6" x14ac:dyDescent="0.35">
      <c r="C26" s="251" t="s">
        <v>277</v>
      </c>
      <c r="D26" s="251"/>
      <c r="E26" s="65"/>
      <c r="F26" s="65"/>
    </row>
    <row r="27" spans="1:6" x14ac:dyDescent="0.35">
      <c r="C27" s="251" t="s">
        <v>259</v>
      </c>
      <c r="D27" s="251"/>
      <c r="E27" s="65"/>
      <c r="F27" s="65"/>
    </row>
    <row r="28" spans="1:6" x14ac:dyDescent="0.35">
      <c r="C28" s="251" t="s">
        <v>260</v>
      </c>
      <c r="D28" s="251"/>
      <c r="E28" s="65"/>
      <c r="F28" s="65"/>
    </row>
    <row r="29" spans="1:6" x14ac:dyDescent="0.35">
      <c r="C29" s="251" t="s">
        <v>278</v>
      </c>
      <c r="D29" s="251"/>
      <c r="E29" s="65"/>
      <c r="F29" s="65"/>
    </row>
    <row r="30" spans="1:6" x14ac:dyDescent="0.35">
      <c r="C30" s="251" t="s">
        <v>261</v>
      </c>
      <c r="D30" s="251"/>
      <c r="E30" s="65"/>
      <c r="F30" s="65"/>
    </row>
    <row r="31" spans="1:6" x14ac:dyDescent="0.35">
      <c r="C31" s="251" t="s">
        <v>262</v>
      </c>
      <c r="D31" s="251"/>
      <c r="E31" s="65"/>
      <c r="F31" s="65"/>
    </row>
    <row r="32" spans="1:6" x14ac:dyDescent="0.35">
      <c r="C32" s="251" t="s">
        <v>273</v>
      </c>
      <c r="D32" s="251"/>
      <c r="E32" s="65"/>
      <c r="F32" s="65"/>
    </row>
    <row r="33" spans="3:6" x14ac:dyDescent="0.35">
      <c r="C33" s="251" t="s">
        <v>279</v>
      </c>
      <c r="D33" s="251"/>
      <c r="E33" s="65"/>
      <c r="F33" s="65"/>
    </row>
    <row r="34" spans="3:6" x14ac:dyDescent="0.35">
      <c r="C34" s="251" t="s">
        <v>263</v>
      </c>
      <c r="D34" s="251"/>
      <c r="E34" s="65"/>
      <c r="F34" s="65"/>
    </row>
    <row r="35" spans="3:6" x14ac:dyDescent="0.35">
      <c r="C35" s="251" t="s">
        <v>274</v>
      </c>
      <c r="D35" s="251"/>
      <c r="E35" s="65"/>
      <c r="F35" s="65"/>
    </row>
    <row r="36" spans="3:6" x14ac:dyDescent="0.35">
      <c r="C36" s="251" t="s">
        <v>264</v>
      </c>
      <c r="D36" s="251"/>
      <c r="E36" s="65"/>
      <c r="F36" s="65"/>
    </row>
    <row r="37" spans="3:6" x14ac:dyDescent="0.35">
      <c r="C37" s="251" t="s">
        <v>265</v>
      </c>
      <c r="D37" s="251"/>
      <c r="E37" s="65"/>
      <c r="F37" s="65"/>
    </row>
    <row r="38" spans="3:6" x14ac:dyDescent="0.35">
      <c r="C38" s="251" t="s">
        <v>275</v>
      </c>
      <c r="D38" s="251"/>
      <c r="E38" s="65"/>
      <c r="F38" s="65"/>
    </row>
    <row r="39" spans="3:6" x14ac:dyDescent="0.35">
      <c r="C39" s="251" t="s">
        <v>266</v>
      </c>
      <c r="D39" s="251"/>
      <c r="E39" s="65"/>
      <c r="F39" s="65"/>
    </row>
    <row r="40" spans="3:6" x14ac:dyDescent="0.35">
      <c r="C40" s="251" t="s">
        <v>267</v>
      </c>
      <c r="D40" s="251"/>
      <c r="E40" s="65"/>
      <c r="F40" s="65"/>
    </row>
    <row r="41" spans="3:6" x14ac:dyDescent="0.35">
      <c r="C41" s="251" t="s">
        <v>268</v>
      </c>
      <c r="D41" s="251"/>
      <c r="E41" s="65"/>
      <c r="F41" s="65"/>
    </row>
    <row r="42" spans="3:6" x14ac:dyDescent="0.35">
      <c r="C42" s="251" t="s">
        <v>280</v>
      </c>
      <c r="D42" s="251"/>
      <c r="E42" s="65"/>
      <c r="F42" s="65"/>
    </row>
    <row r="43" spans="3:6" x14ac:dyDescent="0.35">
      <c r="C43" s="251" t="s">
        <v>269</v>
      </c>
      <c r="D43" s="251"/>
      <c r="E43" s="65"/>
      <c r="F43" s="65"/>
    </row>
    <row r="44" spans="3:6" x14ac:dyDescent="0.35">
      <c r="C44" s="251" t="s">
        <v>270</v>
      </c>
      <c r="D44" s="251"/>
      <c r="E44" s="65"/>
      <c r="F44" s="65"/>
    </row>
    <row r="45" spans="3:6" x14ac:dyDescent="0.35">
      <c r="C45" s="251" t="s">
        <v>271</v>
      </c>
      <c r="D45" s="251"/>
      <c r="E45" s="65"/>
      <c r="F45" s="65"/>
    </row>
    <row r="46" spans="3:6" x14ac:dyDescent="0.35">
      <c r="C46" s="251" t="s">
        <v>272</v>
      </c>
      <c r="D46" s="251"/>
      <c r="E46" s="65"/>
      <c r="F46" s="65"/>
    </row>
    <row r="47" spans="3:6" x14ac:dyDescent="0.35">
      <c r="C47" s="251" t="s">
        <v>281</v>
      </c>
      <c r="D47" s="251"/>
      <c r="E47" s="65"/>
      <c r="F47" s="65"/>
    </row>
    <row r="48" spans="3:6" x14ac:dyDescent="0.35">
      <c r="C48" s="334" t="s">
        <v>549</v>
      </c>
    </row>
    <row r="49" spans="1:3" x14ac:dyDescent="0.35">
      <c r="C49" s="334" t="s">
        <v>550</v>
      </c>
    </row>
    <row r="50" spans="1:3" x14ac:dyDescent="0.35">
      <c r="C50" s="334" t="s">
        <v>551</v>
      </c>
    </row>
    <row r="51" spans="1:3" x14ac:dyDescent="0.35">
      <c r="C51" s="334" t="s">
        <v>552</v>
      </c>
    </row>
    <row r="52" spans="1:3" s="387" customFormat="1" x14ac:dyDescent="0.35">
      <c r="A52" s="387" t="s">
        <v>553</v>
      </c>
    </row>
  </sheetData>
  <mergeCells count="9">
    <mergeCell ref="C16:F16"/>
    <mergeCell ref="A52:XFD52"/>
    <mergeCell ref="E3:F3"/>
    <mergeCell ref="E11:F11"/>
    <mergeCell ref="C2:F2"/>
    <mergeCell ref="G3:G7"/>
    <mergeCell ref="C8:F8"/>
    <mergeCell ref="C10:F10"/>
    <mergeCell ref="G11:G15"/>
  </mergeCells>
  <pageMargins left="0.7" right="0.7" top="0.75" bottom="0.75" header="0.3" footer="0.3"/>
  <pageSetup paperSize="9" scale="36" orientation="landscape" r:id="rId1"/>
  <rowBreaks count="1" manualBreakCount="1">
    <brk id="16"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rightToLeft="1" topLeftCell="C37" zoomScale="85" zoomScaleNormal="85" workbookViewId="0">
      <selection activeCell="F61" sqref="F61"/>
    </sheetView>
  </sheetViews>
  <sheetFormatPr defaultRowHeight="14.25" x14ac:dyDescent="0.2"/>
  <cols>
    <col min="1" max="1" width="9" hidden="1" customWidth="1"/>
    <col min="2" max="2" width="9" style="65" hidden="1" customWidth="1"/>
    <col min="3" max="3" width="108.375" customWidth="1"/>
    <col min="4" max="4" width="6.75" style="65" customWidth="1"/>
    <col min="5" max="5" width="5.75" style="65" bestFit="1" customWidth="1"/>
    <col min="6" max="6" width="46.75" style="65" bestFit="1" customWidth="1"/>
  </cols>
  <sheetData>
    <row r="1" spans="1:7" ht="15.75" x14ac:dyDescent="0.25">
      <c r="C1" s="160" t="s">
        <v>117</v>
      </c>
    </row>
    <row r="2" spans="1:7" ht="16.5" thickBot="1" x14ac:dyDescent="0.3">
      <c r="A2" s="51">
        <v>5160</v>
      </c>
      <c r="B2" s="69"/>
      <c r="C2" s="406" t="s">
        <v>557</v>
      </c>
      <c r="D2" s="406"/>
      <c r="E2" s="406"/>
      <c r="F2" s="406"/>
    </row>
    <row r="3" spans="1:7" ht="15" x14ac:dyDescent="0.2">
      <c r="C3" s="289" t="s">
        <v>45</v>
      </c>
      <c r="D3" s="301">
        <v>44348</v>
      </c>
      <c r="E3" s="408" t="s">
        <v>509</v>
      </c>
      <c r="F3" s="409"/>
      <c r="G3" s="395" t="s">
        <v>558</v>
      </c>
    </row>
    <row r="4" spans="1:7" ht="15.75" x14ac:dyDescent="0.25">
      <c r="A4">
        <v>5160</v>
      </c>
      <c r="B4" s="65">
        <v>3</v>
      </c>
      <c r="C4" s="42" t="s">
        <v>57</v>
      </c>
      <c r="D4" s="218">
        <v>0.48</v>
      </c>
      <c r="E4" s="218">
        <v>0.46</v>
      </c>
      <c r="F4" s="68" t="s">
        <v>544</v>
      </c>
      <c r="G4" s="395"/>
    </row>
    <row r="5" spans="1:7" ht="45" x14ac:dyDescent="0.2">
      <c r="A5">
        <v>5160</v>
      </c>
      <c r="B5" s="65">
        <v>1</v>
      </c>
      <c r="C5" s="46" t="s">
        <v>116</v>
      </c>
      <c r="D5" s="218">
        <v>0.37</v>
      </c>
      <c r="E5" s="218">
        <v>0.09</v>
      </c>
      <c r="F5" s="68" t="s">
        <v>547</v>
      </c>
      <c r="G5" s="395"/>
    </row>
    <row r="6" spans="1:7" ht="15" x14ac:dyDescent="0.2">
      <c r="A6" s="65">
        <v>5160</v>
      </c>
      <c r="B6" s="65">
        <v>2</v>
      </c>
      <c r="C6" s="43"/>
      <c r="D6" s="218">
        <v>0.1</v>
      </c>
      <c r="E6" s="218">
        <v>0.4</v>
      </c>
      <c r="F6" s="68" t="s">
        <v>545</v>
      </c>
      <c r="G6" s="395"/>
    </row>
    <row r="7" spans="1:7" ht="15.75" thickBot="1" x14ac:dyDescent="0.25">
      <c r="A7" s="65">
        <v>5160</v>
      </c>
      <c r="B7" s="281">
        <v>4</v>
      </c>
      <c r="C7" s="44"/>
      <c r="D7" s="221">
        <v>0.05</v>
      </c>
      <c r="E7" s="221">
        <v>0.05</v>
      </c>
      <c r="F7" s="45" t="s">
        <v>23</v>
      </c>
      <c r="G7" s="395"/>
    </row>
    <row r="8" spans="1:7" x14ac:dyDescent="0.2">
      <c r="C8" s="405" t="s">
        <v>558</v>
      </c>
      <c r="D8" s="405"/>
      <c r="E8" s="405"/>
      <c r="F8" s="405"/>
    </row>
    <row r="9" spans="1:7" ht="15.75" x14ac:dyDescent="0.25">
      <c r="C9" s="160" t="s">
        <v>159</v>
      </c>
    </row>
    <row r="10" spans="1:7" ht="16.5" thickBot="1" x14ac:dyDescent="0.3">
      <c r="A10" s="51">
        <v>6078</v>
      </c>
      <c r="B10" s="69"/>
      <c r="C10" s="406" t="s">
        <v>559</v>
      </c>
      <c r="D10" s="406"/>
      <c r="E10" s="406"/>
      <c r="F10" s="406"/>
    </row>
    <row r="11" spans="1:7" ht="15" x14ac:dyDescent="0.2">
      <c r="C11" s="6" t="s">
        <v>45</v>
      </c>
      <c r="D11" s="301">
        <v>44348</v>
      </c>
      <c r="E11" s="408" t="s">
        <v>509</v>
      </c>
      <c r="F11" s="409"/>
      <c r="G11" s="395" t="s">
        <v>560</v>
      </c>
    </row>
    <row r="12" spans="1:7" ht="15.75" x14ac:dyDescent="0.25">
      <c r="A12">
        <v>6078</v>
      </c>
      <c r="B12" s="65">
        <v>3</v>
      </c>
      <c r="C12" s="42" t="s">
        <v>57</v>
      </c>
      <c r="D12" s="218">
        <v>0.48</v>
      </c>
      <c r="E12" s="218">
        <v>0.46</v>
      </c>
      <c r="F12" s="68" t="s">
        <v>35</v>
      </c>
      <c r="G12" s="395"/>
    </row>
    <row r="13" spans="1:7" ht="45" x14ac:dyDescent="0.2">
      <c r="A13">
        <v>6078</v>
      </c>
      <c r="B13" s="65">
        <v>1</v>
      </c>
      <c r="C13" s="46" t="s">
        <v>116</v>
      </c>
      <c r="D13" s="218">
        <v>0.37</v>
      </c>
      <c r="E13" s="218">
        <v>0.09</v>
      </c>
      <c r="F13" s="68" t="s">
        <v>547</v>
      </c>
      <c r="G13" s="395"/>
    </row>
    <row r="14" spans="1:7" ht="15" x14ac:dyDescent="0.2">
      <c r="A14">
        <v>6078</v>
      </c>
      <c r="B14" s="65">
        <v>2</v>
      </c>
      <c r="C14" s="43"/>
      <c r="D14" s="218">
        <v>0.1</v>
      </c>
      <c r="E14" s="218">
        <v>0.4</v>
      </c>
      <c r="F14" s="68" t="s">
        <v>548</v>
      </c>
      <c r="G14" s="395"/>
    </row>
    <row r="15" spans="1:7" ht="15.75" thickBot="1" x14ac:dyDescent="0.25">
      <c r="A15">
        <v>6078</v>
      </c>
      <c r="B15" s="281">
        <v>4</v>
      </c>
      <c r="C15" s="44"/>
      <c r="D15" s="218">
        <v>0.05</v>
      </c>
      <c r="E15" s="221">
        <v>0.05</v>
      </c>
      <c r="F15" s="45" t="s">
        <v>23</v>
      </c>
      <c r="G15" s="395"/>
    </row>
    <row r="16" spans="1:7" s="65" customFormat="1" ht="15" x14ac:dyDescent="0.2">
      <c r="C16" s="407" t="s">
        <v>560</v>
      </c>
      <c r="D16" s="407"/>
      <c r="E16" s="407"/>
      <c r="F16" s="407"/>
    </row>
    <row r="17" spans="1:6" s="65" customFormat="1" ht="16.5" hidden="1" customHeight="1" thickBot="1" x14ac:dyDescent="0.3">
      <c r="A17" s="69">
        <v>6078</v>
      </c>
      <c r="B17" s="69"/>
      <c r="C17" s="334"/>
      <c r="D17" s="160"/>
      <c r="E17" s="2"/>
      <c r="F17" s="2"/>
    </row>
    <row r="18" spans="1:6" s="65" customFormat="1" ht="15" hidden="1" customHeight="1" x14ac:dyDescent="0.2">
      <c r="C18" s="334"/>
      <c r="D18" s="289"/>
      <c r="E18" s="408" t="s">
        <v>471</v>
      </c>
      <c r="F18" s="409"/>
    </row>
    <row r="19" spans="1:6" s="65" customFormat="1" ht="15.75" hidden="1" customHeight="1" x14ac:dyDescent="0.25">
      <c r="C19" s="334"/>
      <c r="D19" s="42"/>
      <c r="E19" s="218">
        <v>0.95</v>
      </c>
      <c r="F19" s="68" t="s">
        <v>246</v>
      </c>
    </row>
    <row r="20" spans="1:6" s="65" customFormat="1" ht="15.75" hidden="1" customHeight="1" x14ac:dyDescent="0.2">
      <c r="C20" s="334"/>
      <c r="D20" s="173"/>
      <c r="E20" s="218">
        <v>0.05</v>
      </c>
      <c r="F20" s="68" t="s">
        <v>23</v>
      </c>
    </row>
    <row r="21" spans="1:6" s="65" customFormat="1" ht="31.5" hidden="1" customHeight="1" x14ac:dyDescent="0.2">
      <c r="C21" s="334"/>
      <c r="D21" s="173"/>
      <c r="E21" s="218"/>
      <c r="F21" s="68"/>
    </row>
    <row r="22" spans="1:6" s="65" customFormat="1" ht="15.75" hidden="1" customHeight="1" thickBot="1" x14ac:dyDescent="0.25">
      <c r="C22" s="334"/>
      <c r="D22" s="44"/>
      <c r="E22" s="221"/>
      <c r="F22" s="45"/>
    </row>
    <row r="23" spans="1:6" s="65" customFormat="1" ht="15" hidden="1" customHeight="1" x14ac:dyDescent="0.2">
      <c r="C23" s="171"/>
      <c r="D23" s="171"/>
      <c r="E23" s="11"/>
      <c r="F23" s="172"/>
    </row>
    <row r="24" spans="1:6" s="65" customFormat="1" ht="15" x14ac:dyDescent="0.2">
      <c r="C24" s="334" t="s">
        <v>549</v>
      </c>
      <c r="D24" s="171"/>
      <c r="E24" s="11"/>
      <c r="F24" s="172"/>
    </row>
    <row r="25" spans="1:6" s="65" customFormat="1" ht="15" x14ac:dyDescent="0.2">
      <c r="C25" s="334" t="s">
        <v>550</v>
      </c>
      <c r="D25" s="171"/>
      <c r="E25" s="11"/>
      <c r="F25" s="172"/>
    </row>
    <row r="26" spans="1:6" s="65" customFormat="1" ht="15" x14ac:dyDescent="0.2">
      <c r="C26" s="334" t="s">
        <v>551</v>
      </c>
      <c r="D26" s="171"/>
      <c r="E26" s="11"/>
      <c r="F26" s="172"/>
    </row>
    <row r="27" spans="1:6" x14ac:dyDescent="0.2">
      <c r="C27" s="334" t="s">
        <v>552</v>
      </c>
      <c r="D27" s="251"/>
    </row>
    <row r="28" spans="1:6" x14ac:dyDescent="0.2">
      <c r="C28" s="251" t="s">
        <v>276</v>
      </c>
      <c r="D28" s="251"/>
    </row>
    <row r="29" spans="1:6" x14ac:dyDescent="0.2">
      <c r="C29" s="251" t="s">
        <v>255</v>
      </c>
      <c r="D29" s="251"/>
    </row>
    <row r="30" spans="1:6" x14ac:dyDescent="0.2">
      <c r="C30" s="251" t="s">
        <v>256</v>
      </c>
      <c r="D30" s="251"/>
    </row>
    <row r="31" spans="1:6" x14ac:dyDescent="0.2">
      <c r="C31" s="251" t="s">
        <v>257</v>
      </c>
      <c r="D31" s="251"/>
    </row>
    <row r="32" spans="1:6" x14ac:dyDescent="0.2">
      <c r="C32" s="251" t="s">
        <v>258</v>
      </c>
      <c r="D32" s="251"/>
    </row>
    <row r="33" spans="3:4" x14ac:dyDescent="0.2">
      <c r="C33" s="251" t="s">
        <v>235</v>
      </c>
      <c r="D33" s="251"/>
    </row>
    <row r="34" spans="3:4" x14ac:dyDescent="0.2">
      <c r="C34" s="251" t="s">
        <v>277</v>
      </c>
      <c r="D34" s="251"/>
    </row>
    <row r="35" spans="3:4" x14ac:dyDescent="0.2">
      <c r="C35" s="251" t="s">
        <v>259</v>
      </c>
      <c r="D35" s="251"/>
    </row>
    <row r="36" spans="3:4" x14ac:dyDescent="0.2">
      <c r="C36" s="251" t="s">
        <v>260</v>
      </c>
      <c r="D36" s="251"/>
    </row>
    <row r="37" spans="3:4" x14ac:dyDescent="0.2">
      <c r="C37" s="251" t="s">
        <v>278</v>
      </c>
      <c r="D37" s="251"/>
    </row>
    <row r="38" spans="3:4" x14ac:dyDescent="0.2">
      <c r="C38" s="251" t="s">
        <v>261</v>
      </c>
      <c r="D38" s="251"/>
    </row>
    <row r="39" spans="3:4" x14ac:dyDescent="0.2">
      <c r="C39" s="251" t="s">
        <v>262</v>
      </c>
      <c r="D39" s="251"/>
    </row>
    <row r="40" spans="3:4" x14ac:dyDescent="0.2">
      <c r="C40" s="251" t="s">
        <v>273</v>
      </c>
      <c r="D40" s="251"/>
    </row>
    <row r="41" spans="3:4" x14ac:dyDescent="0.2">
      <c r="C41" s="251" t="s">
        <v>279</v>
      </c>
      <c r="D41" s="251"/>
    </row>
    <row r="42" spans="3:4" x14ac:dyDescent="0.2">
      <c r="C42" s="251" t="s">
        <v>263</v>
      </c>
      <c r="D42" s="251"/>
    </row>
    <row r="43" spans="3:4" x14ac:dyDescent="0.2">
      <c r="C43" s="251" t="s">
        <v>274</v>
      </c>
      <c r="D43" s="251"/>
    </row>
    <row r="44" spans="3:4" x14ac:dyDescent="0.2">
      <c r="C44" s="251" t="s">
        <v>264</v>
      </c>
      <c r="D44" s="251"/>
    </row>
    <row r="45" spans="3:4" x14ac:dyDescent="0.2">
      <c r="C45" s="251" t="s">
        <v>265</v>
      </c>
      <c r="D45" s="251"/>
    </row>
    <row r="46" spans="3:4" x14ac:dyDescent="0.2">
      <c r="C46" s="251" t="s">
        <v>275</v>
      </c>
      <c r="D46" s="251"/>
    </row>
    <row r="47" spans="3:4" x14ac:dyDescent="0.2">
      <c r="C47" s="251" t="s">
        <v>266</v>
      </c>
      <c r="D47" s="251"/>
    </row>
    <row r="48" spans="3:4" x14ac:dyDescent="0.2">
      <c r="C48" s="251" t="s">
        <v>267</v>
      </c>
      <c r="D48" s="251"/>
    </row>
    <row r="49" spans="1:4" x14ac:dyDescent="0.2">
      <c r="C49" s="251" t="s">
        <v>268</v>
      </c>
      <c r="D49" s="251"/>
    </row>
    <row r="50" spans="1:4" ht="15" x14ac:dyDescent="0.2">
      <c r="C50" s="251" t="s">
        <v>280</v>
      </c>
      <c r="D50" s="251"/>
    </row>
    <row r="51" spans="1:4" x14ac:dyDescent="0.2">
      <c r="C51" s="251" t="s">
        <v>269</v>
      </c>
      <c r="D51" s="251"/>
    </row>
    <row r="52" spans="1:4" x14ac:dyDescent="0.2">
      <c r="C52" s="251" t="s">
        <v>270</v>
      </c>
      <c r="D52" s="251"/>
    </row>
    <row r="53" spans="1:4" x14ac:dyDescent="0.2">
      <c r="C53" s="251" t="s">
        <v>271</v>
      </c>
      <c r="D53" s="251"/>
    </row>
    <row r="54" spans="1:4" x14ac:dyDescent="0.2">
      <c r="C54" s="251" t="s">
        <v>272</v>
      </c>
      <c r="D54" s="251"/>
    </row>
    <row r="55" spans="1:4" x14ac:dyDescent="0.2">
      <c r="C55" s="251" t="s">
        <v>281</v>
      </c>
      <c r="D55" s="251"/>
    </row>
    <row r="56" spans="1:4" s="380" customFormat="1" x14ac:dyDescent="0.2">
      <c r="A56" s="380" t="s">
        <v>553</v>
      </c>
    </row>
  </sheetData>
  <mergeCells count="9">
    <mergeCell ref="E18:F18"/>
    <mergeCell ref="C2:F2"/>
    <mergeCell ref="G3:G7"/>
    <mergeCell ref="C8:F8"/>
    <mergeCell ref="C10:F10"/>
    <mergeCell ref="G11:G15"/>
    <mergeCell ref="C16:F16"/>
    <mergeCell ref="E3:F3"/>
    <mergeCell ref="E11:F11"/>
  </mergeCells>
  <pageMargins left="0.7" right="0.7" top="0.75" bottom="0.75" header="0.3" footer="0.3"/>
  <pageSetup paperSize="9" scale="4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rightToLeft="1" topLeftCell="C25" zoomScaleNormal="100" workbookViewId="0">
      <selection activeCell="C33" sqref="A33:XFD33"/>
    </sheetView>
  </sheetViews>
  <sheetFormatPr defaultRowHeight="14.25" x14ac:dyDescent="0.2"/>
  <cols>
    <col min="1" max="2" width="9" hidden="1" customWidth="1"/>
    <col min="3" max="3" width="82.5" bestFit="1" customWidth="1"/>
    <col min="4" max="4" width="8.125" style="65" customWidth="1"/>
    <col min="5" max="5" width="14" style="65" bestFit="1" customWidth="1"/>
    <col min="6" max="6" width="20.125" style="65" bestFit="1" customWidth="1"/>
  </cols>
  <sheetData>
    <row r="1" spans="1:7" ht="15.75" x14ac:dyDescent="0.25">
      <c r="B1" s="2"/>
      <c r="C1" s="160" t="s">
        <v>58</v>
      </c>
      <c r="E1" s="266"/>
    </row>
    <row r="2" spans="1:7" ht="16.5" thickBot="1" x14ac:dyDescent="0.3">
      <c r="B2" s="51">
        <v>8771</v>
      </c>
      <c r="C2" s="398" t="s">
        <v>557</v>
      </c>
      <c r="D2" s="398"/>
      <c r="E2" s="398"/>
      <c r="F2" s="398"/>
    </row>
    <row r="3" spans="1:7" ht="15" x14ac:dyDescent="0.2">
      <c r="A3" s="69">
        <v>8771</v>
      </c>
      <c r="B3" s="2"/>
      <c r="C3" s="6" t="s">
        <v>45</v>
      </c>
      <c r="D3" s="301">
        <v>44348</v>
      </c>
      <c r="E3" s="408" t="s">
        <v>471</v>
      </c>
      <c r="F3" s="409"/>
      <c r="G3" s="392" t="s">
        <v>558</v>
      </c>
    </row>
    <row r="4" spans="1:7" ht="15.75" x14ac:dyDescent="0.25">
      <c r="A4" s="69">
        <v>8771</v>
      </c>
      <c r="B4" s="2">
        <v>3</v>
      </c>
      <c r="C4" s="7" t="s">
        <v>59</v>
      </c>
      <c r="D4" s="218">
        <v>0.8</v>
      </c>
      <c r="E4" s="218">
        <v>0.62</v>
      </c>
      <c r="F4" s="68" t="s">
        <v>544</v>
      </c>
      <c r="G4" s="392"/>
    </row>
    <row r="5" spans="1:7" ht="60" x14ac:dyDescent="0.2">
      <c r="A5" s="69">
        <v>8771</v>
      </c>
      <c r="B5" s="2">
        <v>3</v>
      </c>
      <c r="C5" s="26" t="s">
        <v>111</v>
      </c>
      <c r="D5" s="218">
        <v>0.15</v>
      </c>
      <c r="E5" s="218">
        <v>0.33</v>
      </c>
      <c r="F5" s="68" t="s">
        <v>543</v>
      </c>
      <c r="G5" s="392"/>
    </row>
    <row r="6" spans="1:7" ht="15" x14ac:dyDescent="0.2">
      <c r="A6" s="69">
        <v>8771</v>
      </c>
      <c r="B6" s="281"/>
      <c r="C6" s="10"/>
      <c r="D6" s="218">
        <v>0</v>
      </c>
      <c r="E6" s="218"/>
      <c r="F6" s="68"/>
      <c r="G6" s="392"/>
    </row>
    <row r="7" spans="1:7" ht="15.75" thickBot="1" x14ac:dyDescent="0.25">
      <c r="A7" s="69">
        <v>8771</v>
      </c>
      <c r="B7" s="281">
        <v>4</v>
      </c>
      <c r="C7" s="22"/>
      <c r="D7" s="221">
        <v>0.05</v>
      </c>
      <c r="E7" s="220">
        <v>0.05</v>
      </c>
      <c r="F7" s="13" t="s">
        <v>23</v>
      </c>
      <c r="G7" s="392"/>
    </row>
    <row r="8" spans="1:7" x14ac:dyDescent="0.2">
      <c r="B8" s="2"/>
      <c r="C8" s="388" t="s">
        <v>558</v>
      </c>
      <c r="D8" s="388"/>
      <c r="E8" s="388"/>
      <c r="F8" s="388"/>
    </row>
    <row r="9" spans="1:7" ht="15.75" x14ac:dyDescent="0.25">
      <c r="B9" s="2"/>
      <c r="C9" s="160" t="s">
        <v>61</v>
      </c>
    </row>
    <row r="10" spans="1:7" ht="16.5" thickBot="1" x14ac:dyDescent="0.3">
      <c r="A10" s="69">
        <v>5942</v>
      </c>
      <c r="B10" s="51">
        <v>5942</v>
      </c>
      <c r="C10" s="406" t="s">
        <v>559</v>
      </c>
      <c r="D10" s="406"/>
      <c r="E10" s="406"/>
      <c r="F10" s="406"/>
    </row>
    <row r="11" spans="1:7" ht="15" x14ac:dyDescent="0.2">
      <c r="A11" s="69">
        <v>5942</v>
      </c>
      <c r="B11" s="2"/>
      <c r="C11" s="6" t="s">
        <v>45</v>
      </c>
      <c r="D11" s="301">
        <v>44348</v>
      </c>
      <c r="E11" s="408" t="s">
        <v>471</v>
      </c>
      <c r="F11" s="409"/>
      <c r="G11" s="395" t="s">
        <v>560</v>
      </c>
    </row>
    <row r="12" spans="1:7" ht="15.75" x14ac:dyDescent="0.25">
      <c r="A12" s="69">
        <v>5942</v>
      </c>
      <c r="B12" s="2">
        <v>3</v>
      </c>
      <c r="C12" s="7" t="s">
        <v>59</v>
      </c>
      <c r="D12" s="218">
        <v>0.8</v>
      </c>
      <c r="E12" s="218">
        <v>0.62</v>
      </c>
      <c r="F12" s="68" t="s">
        <v>544</v>
      </c>
      <c r="G12" s="395"/>
    </row>
    <row r="13" spans="1:7" ht="60" x14ac:dyDescent="0.2">
      <c r="A13" s="69">
        <v>5942</v>
      </c>
      <c r="B13" s="2">
        <v>3</v>
      </c>
      <c r="C13" s="26" t="s">
        <v>111</v>
      </c>
      <c r="D13" s="218">
        <v>0.15</v>
      </c>
      <c r="E13" s="218">
        <v>0.33</v>
      </c>
      <c r="F13" s="68" t="s">
        <v>543</v>
      </c>
      <c r="G13" s="395"/>
    </row>
    <row r="14" spans="1:7" ht="15" x14ac:dyDescent="0.2">
      <c r="A14" s="69">
        <v>5942</v>
      </c>
      <c r="B14" s="281"/>
      <c r="C14" s="10"/>
      <c r="D14" s="218">
        <v>0</v>
      </c>
      <c r="E14" s="218"/>
      <c r="F14" s="68"/>
      <c r="G14" s="395"/>
    </row>
    <row r="15" spans="1:7" ht="15.75" thickBot="1" x14ac:dyDescent="0.25">
      <c r="A15" s="69">
        <v>5942</v>
      </c>
      <c r="B15" s="281">
        <v>4</v>
      </c>
      <c r="C15" s="22"/>
      <c r="D15" s="221">
        <v>0.05</v>
      </c>
      <c r="E15" s="220">
        <v>0.05</v>
      </c>
      <c r="F15" s="13" t="s">
        <v>23</v>
      </c>
      <c r="G15" s="395"/>
    </row>
    <row r="16" spans="1:7" x14ac:dyDescent="0.2">
      <c r="B16" s="2"/>
      <c r="C16" s="405" t="s">
        <v>560</v>
      </c>
      <c r="D16" s="405"/>
      <c r="E16" s="405"/>
      <c r="F16" s="405"/>
    </row>
    <row r="17" spans="1:7" ht="15.75" x14ac:dyDescent="0.25">
      <c r="B17" s="2"/>
      <c r="C17" s="160" t="s">
        <v>60</v>
      </c>
    </row>
    <row r="18" spans="1:7" ht="16.5" thickBot="1" x14ac:dyDescent="0.3">
      <c r="A18" s="69">
        <v>6973</v>
      </c>
      <c r="B18" s="51">
        <v>6973</v>
      </c>
      <c r="C18" s="398" t="s">
        <v>561</v>
      </c>
      <c r="D18" s="398"/>
      <c r="E18" s="398"/>
      <c r="F18" s="398"/>
    </row>
    <row r="19" spans="1:7" ht="15" x14ac:dyDescent="0.2">
      <c r="A19" s="69">
        <v>6973</v>
      </c>
      <c r="B19" s="2"/>
      <c r="C19" s="6" t="s">
        <v>45</v>
      </c>
      <c r="D19" s="301">
        <v>44348</v>
      </c>
      <c r="E19" s="408" t="s">
        <v>471</v>
      </c>
      <c r="F19" s="409"/>
      <c r="G19" s="392" t="s">
        <v>562</v>
      </c>
    </row>
    <row r="20" spans="1:7" ht="15.75" x14ac:dyDescent="0.25">
      <c r="A20" s="69">
        <v>6973</v>
      </c>
      <c r="B20" s="2">
        <v>3</v>
      </c>
      <c r="C20" s="7" t="s">
        <v>59</v>
      </c>
      <c r="D20" s="218">
        <v>0.8</v>
      </c>
      <c r="E20" s="218">
        <v>0.62</v>
      </c>
      <c r="F20" s="68" t="s">
        <v>544</v>
      </c>
      <c r="G20" s="392"/>
    </row>
    <row r="21" spans="1:7" ht="48" x14ac:dyDescent="0.25">
      <c r="A21" s="69">
        <v>6973</v>
      </c>
      <c r="B21" s="2">
        <v>3</v>
      </c>
      <c r="C21" s="26" t="s">
        <v>169</v>
      </c>
      <c r="D21" s="218">
        <v>0.15</v>
      </c>
      <c r="E21" s="218">
        <v>0.33</v>
      </c>
      <c r="F21" s="68" t="s">
        <v>543</v>
      </c>
      <c r="G21" s="392"/>
    </row>
    <row r="22" spans="1:7" ht="15" x14ac:dyDescent="0.2">
      <c r="A22" s="69">
        <v>6973</v>
      </c>
      <c r="B22" s="281"/>
      <c r="C22" s="10"/>
      <c r="D22" s="218">
        <v>0</v>
      </c>
      <c r="E22" s="218"/>
      <c r="F22" s="68"/>
      <c r="G22" s="392"/>
    </row>
    <row r="23" spans="1:7" ht="15.75" thickBot="1" x14ac:dyDescent="0.25">
      <c r="A23" s="69">
        <v>6973</v>
      </c>
      <c r="B23" s="281">
        <v>4</v>
      </c>
      <c r="C23" s="22"/>
      <c r="D23" s="221">
        <v>0.05</v>
      </c>
      <c r="E23" s="220">
        <v>0.05</v>
      </c>
      <c r="F23" s="13" t="s">
        <v>23</v>
      </c>
      <c r="G23" s="392"/>
    </row>
    <row r="24" spans="1:7" x14ac:dyDescent="0.2">
      <c r="C24" s="388" t="s">
        <v>562</v>
      </c>
      <c r="D24" s="388"/>
      <c r="E24" s="388"/>
      <c r="F24" s="388"/>
    </row>
    <row r="25" spans="1:7" ht="15.75" x14ac:dyDescent="0.25">
      <c r="C25" s="160" t="s">
        <v>156</v>
      </c>
    </row>
    <row r="26" spans="1:7" ht="16.5" thickBot="1" x14ac:dyDescent="0.3">
      <c r="A26" t="s">
        <v>158</v>
      </c>
      <c r="B26" s="51">
        <v>8496</v>
      </c>
      <c r="C26" s="398" t="s">
        <v>563</v>
      </c>
      <c r="D26" s="398"/>
      <c r="E26" s="398"/>
      <c r="F26" s="398"/>
    </row>
    <row r="27" spans="1:7" ht="15" x14ac:dyDescent="0.2">
      <c r="C27" s="6" t="s">
        <v>45</v>
      </c>
      <c r="D27" s="301">
        <v>44348</v>
      </c>
      <c r="E27" s="408" t="s">
        <v>489</v>
      </c>
      <c r="F27" s="409"/>
      <c r="G27" s="392" t="s">
        <v>564</v>
      </c>
    </row>
    <row r="28" spans="1:7" ht="15.75" x14ac:dyDescent="0.25">
      <c r="A28" s="69">
        <v>8496</v>
      </c>
      <c r="B28">
        <v>3</v>
      </c>
      <c r="C28" s="7" t="s">
        <v>59</v>
      </c>
      <c r="D28" s="218">
        <v>0.8</v>
      </c>
      <c r="E28" s="218">
        <v>0.62</v>
      </c>
      <c r="F28" s="68" t="s">
        <v>544</v>
      </c>
      <c r="G28" s="392"/>
    </row>
    <row r="29" spans="1:7" ht="45" x14ac:dyDescent="0.2">
      <c r="A29" s="69">
        <v>8496</v>
      </c>
      <c r="B29">
        <v>3</v>
      </c>
      <c r="C29" s="26" t="s">
        <v>157</v>
      </c>
      <c r="D29" s="218">
        <v>0.15</v>
      </c>
      <c r="E29" s="218">
        <v>0.33</v>
      </c>
      <c r="F29" s="68" t="s">
        <v>543</v>
      </c>
      <c r="G29" s="392"/>
    </row>
    <row r="30" spans="1:7" ht="15" x14ac:dyDescent="0.2">
      <c r="A30" s="69">
        <v>8496</v>
      </c>
      <c r="B30">
        <v>4</v>
      </c>
      <c r="C30" s="10"/>
      <c r="D30" s="218">
        <v>0</v>
      </c>
      <c r="E30" s="218"/>
      <c r="F30" s="68"/>
      <c r="G30" s="392"/>
    </row>
    <row r="31" spans="1:7" ht="15.75" thickBot="1" x14ac:dyDescent="0.25">
      <c r="A31" s="69">
        <v>8496</v>
      </c>
      <c r="C31" s="22"/>
      <c r="D31" s="221">
        <v>0.05</v>
      </c>
      <c r="E31" s="21">
        <v>0.05</v>
      </c>
      <c r="F31" s="13" t="s">
        <v>23</v>
      </c>
      <c r="G31" s="392"/>
    </row>
    <row r="32" spans="1:7" x14ac:dyDescent="0.2">
      <c r="C32" s="388" t="s">
        <v>564</v>
      </c>
      <c r="D32" s="388"/>
      <c r="E32" s="388"/>
      <c r="F32" s="388"/>
    </row>
    <row r="33" spans="3:6" ht="25.5" x14ac:dyDescent="0.35">
      <c r="C33" s="251" t="s">
        <v>254</v>
      </c>
      <c r="D33" s="251"/>
      <c r="E33" s="111"/>
      <c r="F33" s="111"/>
    </row>
    <row r="34" spans="3:6" ht="25.5" x14ac:dyDescent="0.35">
      <c r="C34" s="251" t="s">
        <v>276</v>
      </c>
      <c r="D34" s="251"/>
      <c r="E34" s="111"/>
      <c r="F34" s="111"/>
    </row>
    <row r="35" spans="3:6" ht="25.5" x14ac:dyDescent="0.35">
      <c r="C35" s="251" t="s">
        <v>255</v>
      </c>
      <c r="D35" s="251"/>
      <c r="E35" s="111"/>
      <c r="F35" s="111"/>
    </row>
    <row r="36" spans="3:6" ht="25.5" x14ac:dyDescent="0.35">
      <c r="C36" s="251" t="s">
        <v>256</v>
      </c>
      <c r="D36" s="251"/>
      <c r="E36" s="111"/>
      <c r="F36" s="111"/>
    </row>
    <row r="37" spans="3:6" ht="25.5" x14ac:dyDescent="0.35">
      <c r="C37" s="251" t="s">
        <v>257</v>
      </c>
      <c r="D37" s="251"/>
      <c r="E37" s="111"/>
      <c r="F37" s="111"/>
    </row>
    <row r="38" spans="3:6" ht="25.5" x14ac:dyDescent="0.35">
      <c r="C38" s="251" t="s">
        <v>258</v>
      </c>
      <c r="D38" s="251"/>
      <c r="E38" s="111"/>
      <c r="F38" s="111"/>
    </row>
    <row r="39" spans="3:6" ht="25.5" x14ac:dyDescent="0.35">
      <c r="C39" s="251" t="s">
        <v>235</v>
      </c>
      <c r="D39" s="251"/>
      <c r="E39" s="111"/>
      <c r="F39" s="111"/>
    </row>
    <row r="40" spans="3:6" ht="25.5" x14ac:dyDescent="0.35">
      <c r="C40" s="251" t="s">
        <v>277</v>
      </c>
      <c r="D40" s="251"/>
      <c r="E40" s="111"/>
      <c r="F40" s="111"/>
    </row>
    <row r="41" spans="3:6" ht="25.5" x14ac:dyDescent="0.35">
      <c r="C41" s="251" t="s">
        <v>259</v>
      </c>
      <c r="D41" s="251"/>
      <c r="E41" s="111"/>
      <c r="F41" s="111"/>
    </row>
    <row r="42" spans="3:6" ht="25.5" x14ac:dyDescent="0.35">
      <c r="C42" s="251" t="s">
        <v>260</v>
      </c>
      <c r="D42" s="251"/>
      <c r="E42" s="111"/>
      <c r="F42" s="111"/>
    </row>
    <row r="43" spans="3:6" x14ac:dyDescent="0.2">
      <c r="C43" s="251" t="s">
        <v>278</v>
      </c>
      <c r="D43" s="251"/>
    </row>
    <row r="44" spans="3:6" x14ac:dyDescent="0.2">
      <c r="C44" s="251" t="s">
        <v>261</v>
      </c>
      <c r="D44" s="251"/>
    </row>
    <row r="45" spans="3:6" x14ac:dyDescent="0.2">
      <c r="C45" s="251" t="s">
        <v>262</v>
      </c>
      <c r="D45" s="251"/>
    </row>
    <row r="46" spans="3:6" x14ac:dyDescent="0.2">
      <c r="C46" s="251" t="s">
        <v>273</v>
      </c>
      <c r="D46" s="251"/>
    </row>
    <row r="47" spans="3:6" x14ac:dyDescent="0.2">
      <c r="C47" s="251" t="s">
        <v>279</v>
      </c>
      <c r="D47" s="251"/>
    </row>
    <row r="48" spans="3:6" x14ac:dyDescent="0.2">
      <c r="C48" s="251" t="s">
        <v>263</v>
      </c>
      <c r="D48" s="251"/>
    </row>
    <row r="49" spans="3:4" x14ac:dyDescent="0.2">
      <c r="C49" s="251" t="s">
        <v>274</v>
      </c>
      <c r="D49" s="251"/>
    </row>
    <row r="50" spans="3:4" x14ac:dyDescent="0.2">
      <c r="C50" s="251" t="s">
        <v>264</v>
      </c>
      <c r="D50" s="251"/>
    </row>
    <row r="51" spans="3:4" x14ac:dyDescent="0.2">
      <c r="C51" s="251" t="s">
        <v>265</v>
      </c>
      <c r="D51" s="251"/>
    </row>
    <row r="52" spans="3:4" x14ac:dyDescent="0.2">
      <c r="C52" s="251" t="s">
        <v>275</v>
      </c>
      <c r="D52" s="251"/>
    </row>
    <row r="53" spans="3:4" x14ac:dyDescent="0.2">
      <c r="C53" s="251" t="s">
        <v>266</v>
      </c>
      <c r="D53" s="251"/>
    </row>
    <row r="54" spans="3:4" x14ac:dyDescent="0.2">
      <c r="C54" s="251" t="s">
        <v>267</v>
      </c>
      <c r="D54" s="251"/>
    </row>
    <row r="55" spans="3:4" x14ac:dyDescent="0.2">
      <c r="C55" s="251" t="s">
        <v>268</v>
      </c>
      <c r="D55" s="251"/>
    </row>
    <row r="56" spans="3:4" ht="15" x14ac:dyDescent="0.2">
      <c r="C56" s="251" t="s">
        <v>280</v>
      </c>
      <c r="D56" s="251"/>
    </row>
    <row r="57" spans="3:4" x14ac:dyDescent="0.2">
      <c r="C57" s="251" t="s">
        <v>269</v>
      </c>
      <c r="D57" s="251"/>
    </row>
    <row r="58" spans="3:4" x14ac:dyDescent="0.2">
      <c r="C58" s="251" t="s">
        <v>270</v>
      </c>
      <c r="D58" s="251"/>
    </row>
    <row r="59" spans="3:4" x14ac:dyDescent="0.2">
      <c r="C59" s="251" t="s">
        <v>271</v>
      </c>
      <c r="D59" s="251"/>
    </row>
    <row r="60" spans="3:4" x14ac:dyDescent="0.2">
      <c r="C60" s="251" t="s">
        <v>272</v>
      </c>
      <c r="D60" s="251"/>
    </row>
    <row r="61" spans="3:4" x14ac:dyDescent="0.2">
      <c r="C61" s="251" t="s">
        <v>281</v>
      </c>
      <c r="D61" s="251"/>
    </row>
    <row r="62" spans="3:4" x14ac:dyDescent="0.2">
      <c r="C62" s="334" t="s">
        <v>549</v>
      </c>
    </row>
    <row r="63" spans="3:4" x14ac:dyDescent="0.2">
      <c r="C63" s="334" t="s">
        <v>550</v>
      </c>
    </row>
    <row r="64" spans="3:4" x14ac:dyDescent="0.2">
      <c r="C64" s="334" t="s">
        <v>551</v>
      </c>
    </row>
    <row r="65" spans="1:3" x14ac:dyDescent="0.2">
      <c r="C65" s="334" t="s">
        <v>552</v>
      </c>
    </row>
    <row r="66" spans="1:3" s="382" customFormat="1" x14ac:dyDescent="0.2">
      <c r="A66" s="382" t="s">
        <v>553</v>
      </c>
    </row>
  </sheetData>
  <mergeCells count="17">
    <mergeCell ref="E19:F19"/>
    <mergeCell ref="E27:F27"/>
    <mergeCell ref="A66:XFD66"/>
    <mergeCell ref="C16:F16"/>
    <mergeCell ref="C18:F18"/>
    <mergeCell ref="G19:G23"/>
    <mergeCell ref="C24:F24"/>
    <mergeCell ref="C26:F26"/>
    <mergeCell ref="G27:G31"/>
    <mergeCell ref="C32:F32"/>
    <mergeCell ref="C2:F2"/>
    <mergeCell ref="G3:G7"/>
    <mergeCell ref="C8:F8"/>
    <mergeCell ref="C10:F10"/>
    <mergeCell ref="G11:G15"/>
    <mergeCell ref="E3:F3"/>
    <mergeCell ref="E11:F11"/>
  </mergeCells>
  <pageMargins left="0.7" right="0.7" top="0.75" bottom="0.75" header="0.3" footer="0.3"/>
  <pageSetup paperSize="9" scale="53" orientation="landscape"/>
  <rowBreaks count="1" manualBreakCount="1">
    <brk id="32"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rightToLeft="1" view="pageBreakPreview" topLeftCell="C1" zoomScale="60" zoomScaleNormal="100" workbookViewId="0">
      <selection activeCell="J11" sqref="J11"/>
    </sheetView>
  </sheetViews>
  <sheetFormatPr defaultRowHeight="14.25" x14ac:dyDescent="0.2"/>
  <cols>
    <col min="1" max="1" width="9" hidden="1" customWidth="1"/>
    <col min="2" max="2" width="9" style="65" hidden="1" customWidth="1"/>
    <col min="3" max="3" width="99" customWidth="1"/>
    <col min="4" max="4" width="11.375" style="65" customWidth="1"/>
    <col min="5" max="5" width="15.125" style="65" bestFit="1" customWidth="1"/>
    <col min="6" max="6" width="16.75" style="65" bestFit="1" customWidth="1"/>
    <col min="12" max="12" width="14.625" customWidth="1"/>
  </cols>
  <sheetData>
    <row r="1" spans="1:7" ht="20.25" x14ac:dyDescent="0.3">
      <c r="C1" s="165" t="s">
        <v>65</v>
      </c>
    </row>
    <row r="2" spans="1:7" ht="21" thickBot="1" x14ac:dyDescent="0.35">
      <c r="A2" s="51">
        <v>6930</v>
      </c>
      <c r="B2" s="69"/>
      <c r="C2" s="410" t="s">
        <v>565</v>
      </c>
      <c r="D2" s="410"/>
      <c r="E2" s="410"/>
      <c r="F2" s="410"/>
    </row>
    <row r="3" spans="1:7" ht="15" x14ac:dyDescent="0.2">
      <c r="C3" s="6" t="s">
        <v>45</v>
      </c>
      <c r="D3" s="301">
        <v>44348</v>
      </c>
      <c r="E3" s="408" t="s">
        <v>471</v>
      </c>
      <c r="F3" s="409"/>
      <c r="G3" s="395" t="s">
        <v>558</v>
      </c>
    </row>
    <row r="4" spans="1:7" ht="15.75" x14ac:dyDescent="0.25">
      <c r="A4" s="69">
        <v>6930</v>
      </c>
      <c r="B4" s="65">
        <v>1</v>
      </c>
      <c r="C4" s="7" t="s">
        <v>62</v>
      </c>
      <c r="D4" s="218">
        <v>0.6</v>
      </c>
      <c r="E4" s="218">
        <v>0.38</v>
      </c>
      <c r="F4" s="9" t="s">
        <v>63</v>
      </c>
      <c r="G4" s="395"/>
    </row>
    <row r="5" spans="1:7" ht="76.5" customHeight="1" x14ac:dyDescent="0.2">
      <c r="A5" s="69">
        <v>6930</v>
      </c>
      <c r="B5" s="65">
        <v>2</v>
      </c>
      <c r="C5" s="26" t="s">
        <v>83</v>
      </c>
      <c r="D5" s="218">
        <v>0.35</v>
      </c>
      <c r="E5" s="218">
        <v>0.56999999999999995</v>
      </c>
      <c r="F5" s="9" t="s">
        <v>64</v>
      </c>
      <c r="G5" s="395"/>
    </row>
    <row r="6" spans="1:7" ht="15" x14ac:dyDescent="0.2">
      <c r="A6" s="69">
        <v>6930</v>
      </c>
      <c r="B6" s="65">
        <v>4</v>
      </c>
      <c r="C6" s="10"/>
      <c r="D6" s="218">
        <v>0.05</v>
      </c>
      <c r="E6" s="219">
        <v>0.05</v>
      </c>
      <c r="F6" s="9" t="s">
        <v>23</v>
      </c>
      <c r="G6" s="395"/>
    </row>
    <row r="7" spans="1:7" ht="15.75" thickBot="1" x14ac:dyDescent="0.25">
      <c r="A7" s="69">
        <v>6930</v>
      </c>
      <c r="C7" s="12"/>
      <c r="D7" s="221"/>
      <c r="E7" s="220"/>
      <c r="F7" s="13"/>
      <c r="G7" s="395"/>
    </row>
    <row r="8" spans="1:7" x14ac:dyDescent="0.2">
      <c r="C8" s="405" t="s">
        <v>558</v>
      </c>
      <c r="D8" s="405"/>
      <c r="E8" s="405"/>
      <c r="F8" s="405"/>
    </row>
    <row r="9" spans="1:7" x14ac:dyDescent="0.2">
      <c r="A9" s="23" t="s">
        <v>16</v>
      </c>
      <c r="B9" s="23"/>
      <c r="C9" s="55" t="s">
        <v>67</v>
      </c>
      <c r="D9" s="55"/>
    </row>
    <row r="10" spans="1:7" x14ac:dyDescent="0.2">
      <c r="A10" s="23"/>
      <c r="B10" s="23"/>
      <c r="C10" s="56" t="s">
        <v>68</v>
      </c>
      <c r="D10" s="56"/>
    </row>
    <row r="11" spans="1:7" x14ac:dyDescent="0.2">
      <c r="C11" s="65"/>
    </row>
    <row r="12" spans="1:7" ht="25.5" x14ac:dyDescent="0.35">
      <c r="C12" s="251" t="s">
        <v>254</v>
      </c>
      <c r="D12" s="251"/>
      <c r="E12" s="255"/>
      <c r="F12" s="111"/>
    </row>
    <row r="13" spans="1:7" ht="25.5" x14ac:dyDescent="0.35">
      <c r="C13" s="251" t="s">
        <v>276</v>
      </c>
      <c r="D13" s="251"/>
      <c r="E13" s="111"/>
      <c r="F13" s="111"/>
    </row>
    <row r="14" spans="1:7" ht="25.5" x14ac:dyDescent="0.35">
      <c r="C14" s="251" t="s">
        <v>255</v>
      </c>
      <c r="D14" s="251"/>
      <c r="E14" s="111"/>
      <c r="F14" s="111"/>
    </row>
    <row r="15" spans="1:7" ht="25.5" x14ac:dyDescent="0.35">
      <c r="C15" s="251" t="s">
        <v>256</v>
      </c>
      <c r="D15" s="251"/>
      <c r="E15" s="111"/>
      <c r="F15" s="111"/>
    </row>
    <row r="16" spans="1:7" ht="25.5" x14ac:dyDescent="0.35">
      <c r="C16" s="251" t="s">
        <v>257</v>
      </c>
      <c r="D16" s="251"/>
      <c r="E16" s="111"/>
      <c r="F16" s="111"/>
    </row>
    <row r="17" spans="3:6" ht="25.5" x14ac:dyDescent="0.35">
      <c r="C17" s="251" t="s">
        <v>258</v>
      </c>
      <c r="D17" s="251"/>
      <c r="E17" s="111"/>
      <c r="F17" s="111"/>
    </row>
    <row r="18" spans="3:6" ht="25.5" x14ac:dyDescent="0.35">
      <c r="C18" s="251" t="s">
        <v>235</v>
      </c>
      <c r="D18" s="251"/>
      <c r="E18" s="111"/>
      <c r="F18" s="111"/>
    </row>
    <row r="19" spans="3:6" ht="25.5" x14ac:dyDescent="0.35">
      <c r="C19" s="251" t="s">
        <v>277</v>
      </c>
      <c r="D19" s="251"/>
      <c r="E19" s="111"/>
      <c r="F19" s="111"/>
    </row>
    <row r="20" spans="3:6" ht="25.5" x14ac:dyDescent="0.35">
      <c r="C20" s="251" t="s">
        <v>259</v>
      </c>
      <c r="D20" s="251"/>
      <c r="E20" s="111"/>
      <c r="F20" s="111"/>
    </row>
    <row r="21" spans="3:6" ht="25.5" x14ac:dyDescent="0.35">
      <c r="C21" s="251" t="s">
        <v>260</v>
      </c>
      <c r="D21" s="251"/>
      <c r="E21" s="111"/>
      <c r="F21" s="111"/>
    </row>
    <row r="22" spans="3:6" x14ac:dyDescent="0.2">
      <c r="C22" s="251" t="s">
        <v>278</v>
      </c>
      <c r="D22" s="251"/>
    </row>
    <row r="23" spans="3:6" x14ac:dyDescent="0.2">
      <c r="C23" s="251" t="s">
        <v>261</v>
      </c>
      <c r="D23" s="251"/>
    </row>
    <row r="24" spans="3:6" x14ac:dyDescent="0.2">
      <c r="C24" s="251" t="s">
        <v>262</v>
      </c>
      <c r="D24" s="251"/>
    </row>
    <row r="25" spans="3:6" x14ac:dyDescent="0.2">
      <c r="C25" s="251" t="s">
        <v>273</v>
      </c>
      <c r="D25" s="251"/>
    </row>
    <row r="26" spans="3:6" x14ac:dyDescent="0.2">
      <c r="C26" s="251" t="s">
        <v>279</v>
      </c>
      <c r="D26" s="251"/>
    </row>
    <row r="27" spans="3:6" x14ac:dyDescent="0.2">
      <c r="C27" s="251" t="s">
        <v>263</v>
      </c>
      <c r="D27" s="251"/>
    </row>
    <row r="28" spans="3:6" x14ac:dyDescent="0.2">
      <c r="C28" s="251" t="s">
        <v>274</v>
      </c>
      <c r="D28" s="251"/>
    </row>
    <row r="29" spans="3:6" x14ac:dyDescent="0.2">
      <c r="C29" s="251" t="s">
        <v>264</v>
      </c>
      <c r="D29" s="251"/>
    </row>
    <row r="30" spans="3:6" x14ac:dyDescent="0.2">
      <c r="C30" s="251" t="s">
        <v>265</v>
      </c>
      <c r="D30" s="251"/>
    </row>
    <row r="31" spans="3:6" x14ac:dyDescent="0.2">
      <c r="C31" s="251" t="s">
        <v>275</v>
      </c>
      <c r="D31" s="251"/>
    </row>
    <row r="32" spans="3:6" x14ac:dyDescent="0.2">
      <c r="C32" s="251" t="s">
        <v>266</v>
      </c>
      <c r="D32" s="251"/>
    </row>
    <row r="33" spans="1:4" x14ac:dyDescent="0.2">
      <c r="C33" s="251" t="s">
        <v>267</v>
      </c>
      <c r="D33" s="251"/>
    </row>
    <row r="34" spans="1:4" x14ac:dyDescent="0.2">
      <c r="C34" s="251" t="s">
        <v>268</v>
      </c>
      <c r="D34" s="251"/>
    </row>
    <row r="35" spans="1:4" ht="15" x14ac:dyDescent="0.2">
      <c r="C35" s="251" t="s">
        <v>280</v>
      </c>
      <c r="D35" s="251"/>
    </row>
    <row r="36" spans="1:4" x14ac:dyDescent="0.2">
      <c r="C36" s="251" t="s">
        <v>269</v>
      </c>
      <c r="D36" s="251"/>
    </row>
    <row r="37" spans="1:4" x14ac:dyDescent="0.2">
      <c r="C37" s="251" t="s">
        <v>270</v>
      </c>
      <c r="D37" s="251"/>
    </row>
    <row r="38" spans="1:4" x14ac:dyDescent="0.2">
      <c r="C38" s="251" t="s">
        <v>271</v>
      </c>
      <c r="D38" s="251"/>
    </row>
    <row r="39" spans="1:4" x14ac:dyDescent="0.2">
      <c r="C39" s="251" t="s">
        <v>272</v>
      </c>
      <c r="D39" s="251"/>
    </row>
    <row r="40" spans="1:4" x14ac:dyDescent="0.2">
      <c r="C40" s="251" t="s">
        <v>281</v>
      </c>
      <c r="D40" s="251"/>
    </row>
    <row r="41" spans="1:4" x14ac:dyDescent="0.2">
      <c r="C41" s="334" t="s">
        <v>549</v>
      </c>
    </row>
    <row r="42" spans="1:4" x14ac:dyDescent="0.2">
      <c r="C42" s="334" t="s">
        <v>550</v>
      </c>
    </row>
    <row r="43" spans="1:4" x14ac:dyDescent="0.2">
      <c r="C43" s="334" t="s">
        <v>551</v>
      </c>
    </row>
    <row r="44" spans="1:4" x14ac:dyDescent="0.2">
      <c r="C44" s="334" t="s">
        <v>552</v>
      </c>
    </row>
    <row r="45" spans="1:4" s="382" customFormat="1" x14ac:dyDescent="0.2">
      <c r="A45" s="382" t="s">
        <v>553</v>
      </c>
    </row>
  </sheetData>
  <mergeCells count="5">
    <mergeCell ref="E3:F3"/>
    <mergeCell ref="A45:XFD45"/>
    <mergeCell ref="C8:F8"/>
    <mergeCell ref="G3:G7"/>
    <mergeCell ref="C2:F2"/>
  </mergeCells>
  <pageMargins left="0.7" right="0.7" top="0.75" bottom="0.75" header="0.3" footer="0.3"/>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rightToLeft="1" view="pageBreakPreview" topLeftCell="C8" zoomScale="60" zoomScaleNormal="85" workbookViewId="0">
      <selection activeCell="C2" activeCellId="3" sqref="C11:F11 G3:G10 G3:G10 C2:F2"/>
    </sheetView>
  </sheetViews>
  <sheetFormatPr defaultRowHeight="14.25" x14ac:dyDescent="0.2"/>
  <cols>
    <col min="1" max="2" width="9" style="65" hidden="1" customWidth="1"/>
    <col min="3" max="3" width="92.625" style="65" customWidth="1"/>
    <col min="4" max="4" width="11.5" style="65" customWidth="1"/>
    <col min="5" max="5" width="12" style="65" bestFit="1" customWidth="1"/>
    <col min="6" max="6" width="58.5" style="65" bestFit="1" customWidth="1"/>
    <col min="7" max="16384" width="9" style="65"/>
  </cols>
  <sheetData>
    <row r="1" spans="1:7" ht="26.25" x14ac:dyDescent="0.4">
      <c r="A1" s="65" t="s">
        <v>163</v>
      </c>
      <c r="C1" s="249" t="s">
        <v>132</v>
      </c>
    </row>
    <row r="2" spans="1:7" ht="27" thickBot="1" x14ac:dyDescent="0.45">
      <c r="A2" s="69">
        <v>23013</v>
      </c>
      <c r="B2" s="69"/>
      <c r="C2" s="402" t="s">
        <v>557</v>
      </c>
      <c r="D2" s="402"/>
      <c r="E2" s="402"/>
      <c r="F2" s="402"/>
    </row>
    <row r="3" spans="1:7" ht="20.25" x14ac:dyDescent="0.3">
      <c r="C3" s="208" t="s">
        <v>45</v>
      </c>
      <c r="D3" s="308">
        <v>44348</v>
      </c>
      <c r="E3" s="419" t="s">
        <v>471</v>
      </c>
      <c r="F3" s="418"/>
      <c r="G3" s="392" t="s">
        <v>558</v>
      </c>
    </row>
    <row r="4" spans="1:7" ht="20.25" x14ac:dyDescent="0.3">
      <c r="A4" s="69">
        <v>8526</v>
      </c>
      <c r="B4" s="65">
        <v>6</v>
      </c>
      <c r="C4" s="209" t="s">
        <v>66</v>
      </c>
      <c r="D4" s="210">
        <v>0.28999999999999998</v>
      </c>
      <c r="E4" s="210">
        <v>0.28999999999999998</v>
      </c>
      <c r="F4" s="77" t="s">
        <v>176</v>
      </c>
      <c r="G4" s="392"/>
    </row>
    <row r="5" spans="1:7" ht="20.25" x14ac:dyDescent="0.3">
      <c r="A5" s="69">
        <v>8526</v>
      </c>
      <c r="B5" s="65">
        <v>1</v>
      </c>
      <c r="C5" s="415" t="s">
        <v>134</v>
      </c>
      <c r="D5" s="210">
        <v>0.28999999999999998</v>
      </c>
      <c r="E5" s="210">
        <v>0.25</v>
      </c>
      <c r="F5" s="77" t="s">
        <v>242</v>
      </c>
      <c r="G5" s="392"/>
    </row>
    <row r="6" spans="1:7" ht="20.25" x14ac:dyDescent="0.3">
      <c r="A6" s="69">
        <v>8526</v>
      </c>
      <c r="B6" s="65">
        <v>2</v>
      </c>
      <c r="C6" s="415"/>
      <c r="D6" s="210">
        <v>0.1</v>
      </c>
      <c r="E6" s="210">
        <v>0.22</v>
      </c>
      <c r="F6" s="77" t="s">
        <v>48</v>
      </c>
      <c r="G6" s="392"/>
    </row>
    <row r="7" spans="1:7" ht="20.25" x14ac:dyDescent="0.3">
      <c r="A7" s="69">
        <v>8526</v>
      </c>
      <c r="B7" s="281">
        <v>3</v>
      </c>
      <c r="C7" s="415"/>
      <c r="D7" s="210">
        <v>0.02</v>
      </c>
      <c r="E7" s="210">
        <v>0.05</v>
      </c>
      <c r="F7" s="77" t="s">
        <v>543</v>
      </c>
      <c r="G7" s="392"/>
    </row>
    <row r="8" spans="1:7" ht="20.25" x14ac:dyDescent="0.3">
      <c r="A8" s="69">
        <v>8526</v>
      </c>
      <c r="B8" s="281">
        <v>3</v>
      </c>
      <c r="C8" s="415"/>
      <c r="D8" s="210">
        <v>0.12</v>
      </c>
      <c r="E8" s="211">
        <v>0.08</v>
      </c>
      <c r="F8" s="78" t="s">
        <v>546</v>
      </c>
      <c r="G8" s="392"/>
    </row>
    <row r="9" spans="1:7" ht="20.25" x14ac:dyDescent="0.3">
      <c r="A9" s="69">
        <v>8526</v>
      </c>
      <c r="B9" s="281">
        <v>2</v>
      </c>
      <c r="C9" s="415"/>
      <c r="D9" s="210">
        <v>0.15</v>
      </c>
      <c r="E9" s="210">
        <v>0.08</v>
      </c>
      <c r="F9" s="78" t="s">
        <v>545</v>
      </c>
      <c r="G9" s="392"/>
    </row>
    <row r="10" spans="1:7" ht="92.25" customHeight="1" thickBot="1" x14ac:dyDescent="0.35">
      <c r="A10" s="69">
        <v>8526</v>
      </c>
      <c r="B10" s="281">
        <v>4</v>
      </c>
      <c r="C10" s="416"/>
      <c r="D10" s="212">
        <v>0.03</v>
      </c>
      <c r="E10" s="212">
        <v>0.03</v>
      </c>
      <c r="F10" s="272" t="s">
        <v>23</v>
      </c>
      <c r="G10" s="392"/>
    </row>
    <row r="11" spans="1:7" x14ac:dyDescent="0.2">
      <c r="A11" s="69">
        <v>21860</v>
      </c>
      <c r="B11" s="69"/>
      <c r="C11" s="388" t="s">
        <v>558</v>
      </c>
      <c r="D11" s="388"/>
      <c r="E11" s="388"/>
      <c r="F11" s="388"/>
    </row>
    <row r="12" spans="1:7" ht="26.25" x14ac:dyDescent="0.4">
      <c r="A12" s="65" t="s">
        <v>130</v>
      </c>
      <c r="C12" s="249" t="s">
        <v>166</v>
      </c>
      <c r="D12" s="249"/>
      <c r="E12" s="264"/>
      <c r="F12" s="265"/>
    </row>
    <row r="13" spans="1:7" ht="27" thickBot="1" x14ac:dyDescent="0.45">
      <c r="C13" s="402" t="s">
        <v>559</v>
      </c>
      <c r="D13" s="402"/>
      <c r="E13" s="402"/>
      <c r="F13" s="402"/>
    </row>
    <row r="14" spans="1:7" ht="20.25" x14ac:dyDescent="0.3">
      <c r="A14" s="69">
        <v>21860</v>
      </c>
      <c r="C14" s="208" t="s">
        <v>45</v>
      </c>
      <c r="D14" s="308">
        <v>44348</v>
      </c>
      <c r="E14" s="419" t="s">
        <v>471</v>
      </c>
      <c r="F14" s="418"/>
      <c r="G14" s="392" t="s">
        <v>560</v>
      </c>
    </row>
    <row r="15" spans="1:7" ht="20.25" x14ac:dyDescent="0.3">
      <c r="A15" s="69">
        <v>9522</v>
      </c>
      <c r="B15" s="65">
        <v>6</v>
      </c>
      <c r="C15" s="209"/>
      <c r="D15" s="210">
        <v>0.28999999999999998</v>
      </c>
      <c r="E15" s="211">
        <v>0.28999999999999998</v>
      </c>
      <c r="F15" s="77" t="s">
        <v>176</v>
      </c>
      <c r="G15" s="392"/>
    </row>
    <row r="16" spans="1:7" ht="121.5" x14ac:dyDescent="0.3">
      <c r="A16" s="69">
        <v>9522</v>
      </c>
      <c r="B16" s="65">
        <v>3</v>
      </c>
      <c r="C16" s="213" t="s">
        <v>131</v>
      </c>
      <c r="D16" s="210">
        <v>0.13</v>
      </c>
      <c r="E16" s="211">
        <v>0.24</v>
      </c>
      <c r="F16" s="77" t="s">
        <v>543</v>
      </c>
      <c r="G16" s="392"/>
    </row>
    <row r="17" spans="1:7" ht="20.25" x14ac:dyDescent="0.3">
      <c r="A17" s="69">
        <v>9522</v>
      </c>
      <c r="B17" s="65">
        <v>3</v>
      </c>
      <c r="C17" s="214"/>
      <c r="D17" s="210">
        <v>0.55000000000000004</v>
      </c>
      <c r="E17" s="211">
        <v>0.44</v>
      </c>
      <c r="F17" s="78" t="s">
        <v>546</v>
      </c>
      <c r="G17" s="392"/>
    </row>
    <row r="18" spans="1:7" ht="21" thickBot="1" x14ac:dyDescent="0.35">
      <c r="A18" s="69">
        <v>9522</v>
      </c>
      <c r="B18" s="281">
        <v>4</v>
      </c>
      <c r="C18" s="215"/>
      <c r="D18" s="212">
        <v>0.03</v>
      </c>
      <c r="E18" s="216">
        <v>0.03</v>
      </c>
      <c r="F18" s="81" t="s">
        <v>23</v>
      </c>
      <c r="G18" s="392"/>
    </row>
    <row r="19" spans="1:7" ht="20.25" x14ac:dyDescent="0.3">
      <c r="A19" s="69">
        <v>23005</v>
      </c>
      <c r="B19" s="69"/>
      <c r="C19" s="413" t="s">
        <v>560</v>
      </c>
      <c r="D19" s="413"/>
      <c r="E19" s="413"/>
      <c r="F19" s="413"/>
    </row>
    <row r="20" spans="1:7" ht="26.25" x14ac:dyDescent="0.4">
      <c r="A20" s="69">
        <v>23005</v>
      </c>
      <c r="C20" s="249" t="s">
        <v>165</v>
      </c>
      <c r="D20" s="249"/>
      <c r="E20" s="82"/>
      <c r="F20" s="82"/>
    </row>
    <row r="21" spans="1:7" ht="27" thickBot="1" x14ac:dyDescent="0.45">
      <c r="A21" s="69"/>
      <c r="C21" s="402" t="s">
        <v>561</v>
      </c>
      <c r="D21" s="402"/>
      <c r="E21" s="402"/>
      <c r="F21" s="402"/>
    </row>
    <row r="22" spans="1:7" ht="20.25" x14ac:dyDescent="0.3">
      <c r="A22" s="69">
        <v>23005</v>
      </c>
      <c r="C22" s="208" t="s">
        <v>518</v>
      </c>
      <c r="D22" s="308">
        <v>44348</v>
      </c>
      <c r="E22" s="419" t="s">
        <v>471</v>
      </c>
      <c r="F22" s="418"/>
      <c r="G22" s="392" t="s">
        <v>562</v>
      </c>
    </row>
    <row r="23" spans="1:7" ht="20.25" x14ac:dyDescent="0.3">
      <c r="A23" s="69">
        <v>6213</v>
      </c>
      <c r="B23" s="65">
        <v>6</v>
      </c>
      <c r="C23" s="209"/>
      <c r="D23" s="210">
        <v>0.28999999999999998</v>
      </c>
      <c r="E23" s="211">
        <v>0.28999999999999998</v>
      </c>
      <c r="F23" s="77" t="s">
        <v>176</v>
      </c>
      <c r="G23" s="392"/>
    </row>
    <row r="24" spans="1:7" ht="135" customHeight="1" x14ac:dyDescent="0.3">
      <c r="A24" s="69">
        <v>6213</v>
      </c>
      <c r="B24" s="65">
        <v>3</v>
      </c>
      <c r="C24" s="213" t="s">
        <v>133</v>
      </c>
      <c r="D24" s="210">
        <v>0.48</v>
      </c>
      <c r="E24" s="211">
        <v>0.47</v>
      </c>
      <c r="F24" s="78" t="s">
        <v>546</v>
      </c>
      <c r="G24" s="392"/>
    </row>
    <row r="25" spans="1:7" ht="20.25" x14ac:dyDescent="0.3">
      <c r="A25" s="69">
        <v>6213</v>
      </c>
      <c r="B25" s="65">
        <v>1</v>
      </c>
      <c r="C25" s="214"/>
      <c r="D25" s="210">
        <v>0.13</v>
      </c>
      <c r="E25" s="211">
        <v>0.01</v>
      </c>
      <c r="F25" s="78" t="s">
        <v>547</v>
      </c>
      <c r="G25" s="392"/>
    </row>
    <row r="26" spans="1:7" ht="21" thickBot="1" x14ac:dyDescent="0.35">
      <c r="A26" s="69">
        <v>6213</v>
      </c>
      <c r="B26" s="281">
        <v>2</v>
      </c>
      <c r="C26" s="215"/>
      <c r="D26" s="212">
        <v>0.1</v>
      </c>
      <c r="E26" s="216">
        <v>0.2</v>
      </c>
      <c r="F26" s="81" t="s">
        <v>545</v>
      </c>
      <c r="G26" s="392"/>
    </row>
    <row r="27" spans="1:7" ht="20.25" x14ac:dyDescent="0.3">
      <c r="A27" s="69">
        <v>21908</v>
      </c>
      <c r="B27" s="69"/>
      <c r="C27" s="414" t="s">
        <v>562</v>
      </c>
      <c r="D27" s="414"/>
      <c r="E27" s="414"/>
      <c r="F27" s="414"/>
    </row>
    <row r="28" spans="1:7" ht="26.25" x14ac:dyDescent="0.4">
      <c r="A28" s="65" t="s">
        <v>127</v>
      </c>
      <c r="C28" s="249" t="s">
        <v>160</v>
      </c>
      <c r="D28" s="249"/>
      <c r="E28" s="82"/>
      <c r="F28" s="82"/>
    </row>
    <row r="29" spans="1:7" ht="27" thickBot="1" x14ac:dyDescent="0.45">
      <c r="C29" s="402" t="s">
        <v>563</v>
      </c>
      <c r="D29" s="402"/>
      <c r="E29" s="402"/>
      <c r="F29" s="402"/>
    </row>
    <row r="30" spans="1:7" ht="20.25" x14ac:dyDescent="0.3">
      <c r="A30" s="69">
        <v>21908</v>
      </c>
      <c r="C30" s="290" t="s">
        <v>45</v>
      </c>
      <c r="D30" s="309">
        <v>44348</v>
      </c>
      <c r="E30" s="417" t="s">
        <v>471</v>
      </c>
      <c r="F30" s="418"/>
      <c r="G30" s="392" t="s">
        <v>564</v>
      </c>
    </row>
    <row r="31" spans="1:7" ht="86.25" customHeight="1" x14ac:dyDescent="0.3">
      <c r="A31" s="69">
        <v>9530</v>
      </c>
      <c r="B31" s="65">
        <v>3</v>
      </c>
      <c r="C31" s="302" t="s">
        <v>128</v>
      </c>
      <c r="D31" s="84">
        <v>0.8</v>
      </c>
      <c r="E31" s="84">
        <v>0.62</v>
      </c>
      <c r="F31" s="78" t="s">
        <v>546</v>
      </c>
      <c r="G31" s="392"/>
    </row>
    <row r="32" spans="1:7" ht="20.25" x14ac:dyDescent="0.3">
      <c r="A32" s="69">
        <v>9530</v>
      </c>
      <c r="B32" s="65">
        <v>3</v>
      </c>
      <c r="C32" s="305"/>
      <c r="D32" s="84">
        <v>0.15</v>
      </c>
      <c r="E32" s="84">
        <v>0.33</v>
      </c>
      <c r="F32" s="77" t="s">
        <v>543</v>
      </c>
      <c r="G32" s="392"/>
    </row>
    <row r="33" spans="1:7" ht="20.25" x14ac:dyDescent="0.3">
      <c r="A33" s="69">
        <v>9530</v>
      </c>
      <c r="C33" s="303"/>
      <c r="D33" s="84"/>
      <c r="E33" s="84"/>
      <c r="F33" s="68"/>
      <c r="G33" s="392"/>
    </row>
    <row r="34" spans="1:7" ht="21" thickBot="1" x14ac:dyDescent="0.35">
      <c r="A34" s="69">
        <v>9530</v>
      </c>
      <c r="B34" s="281">
        <v>4</v>
      </c>
      <c r="C34" s="304"/>
      <c r="D34" s="310">
        <v>0.05</v>
      </c>
      <c r="E34" s="310">
        <v>0.05</v>
      </c>
      <c r="F34" s="81" t="s">
        <v>23</v>
      </c>
      <c r="G34" s="392"/>
    </row>
    <row r="35" spans="1:7" ht="20.25" x14ac:dyDescent="0.3">
      <c r="C35" s="414" t="s">
        <v>564</v>
      </c>
      <c r="D35" s="414"/>
      <c r="E35" s="414"/>
      <c r="F35" s="414"/>
    </row>
    <row r="36" spans="1:7" ht="26.25" x14ac:dyDescent="0.4">
      <c r="A36" s="65" t="s">
        <v>163</v>
      </c>
      <c r="C36" s="249" t="s">
        <v>162</v>
      </c>
      <c r="D36" s="80"/>
      <c r="E36" s="82"/>
      <c r="F36" s="82"/>
    </row>
    <row r="37" spans="1:7" ht="27" thickBot="1" x14ac:dyDescent="0.45">
      <c r="A37" s="69" t="s">
        <v>127</v>
      </c>
      <c r="B37" s="69"/>
      <c r="C37" s="402" t="s">
        <v>566</v>
      </c>
      <c r="D37" s="402"/>
      <c r="E37" s="402"/>
      <c r="F37" s="402"/>
    </row>
    <row r="38" spans="1:7" ht="20.25" x14ac:dyDescent="0.3">
      <c r="A38" s="65">
        <v>23021</v>
      </c>
      <c r="C38" s="208" t="s">
        <v>45</v>
      </c>
      <c r="D38" s="309">
        <v>44348</v>
      </c>
      <c r="E38" s="419" t="s">
        <v>471</v>
      </c>
      <c r="F38" s="418"/>
      <c r="G38" s="392" t="s">
        <v>567</v>
      </c>
    </row>
    <row r="39" spans="1:7" ht="101.25" x14ac:dyDescent="0.3">
      <c r="A39" s="65">
        <v>23021</v>
      </c>
      <c r="B39" s="65">
        <v>3</v>
      </c>
      <c r="C39" s="213" t="s">
        <v>210</v>
      </c>
      <c r="D39" s="84">
        <v>0.48</v>
      </c>
      <c r="E39" s="211">
        <v>0.47</v>
      </c>
      <c r="F39" s="78" t="s">
        <v>546</v>
      </c>
      <c r="G39" s="392"/>
    </row>
    <row r="40" spans="1:7" ht="20.25" x14ac:dyDescent="0.3">
      <c r="A40" s="65">
        <v>23021</v>
      </c>
      <c r="B40" s="65">
        <v>1</v>
      </c>
      <c r="C40" s="217"/>
      <c r="D40" s="84">
        <v>0.37</v>
      </c>
      <c r="E40" s="211">
        <v>7.0000000000000007E-2</v>
      </c>
      <c r="F40" s="78" t="s">
        <v>547</v>
      </c>
      <c r="G40" s="392"/>
    </row>
    <row r="41" spans="1:7" ht="20.25" x14ac:dyDescent="0.3">
      <c r="A41" s="65">
        <v>23021</v>
      </c>
      <c r="B41" s="65">
        <v>2</v>
      </c>
      <c r="C41" s="214"/>
      <c r="D41" s="84">
        <v>0.1</v>
      </c>
      <c r="E41" s="211">
        <v>0.41</v>
      </c>
      <c r="F41" s="78" t="s">
        <v>545</v>
      </c>
      <c r="G41" s="392"/>
    </row>
    <row r="42" spans="1:7" ht="21" thickBot="1" x14ac:dyDescent="0.35">
      <c r="A42" s="65">
        <v>23021</v>
      </c>
      <c r="B42" s="281">
        <v>4</v>
      </c>
      <c r="C42" s="215"/>
      <c r="D42" s="310">
        <v>0.05</v>
      </c>
      <c r="E42" s="216">
        <v>0.05</v>
      </c>
      <c r="F42" s="83" t="s">
        <v>23</v>
      </c>
      <c r="G42" s="392"/>
    </row>
    <row r="43" spans="1:7" ht="20.25" x14ac:dyDescent="0.3">
      <c r="A43" s="65" t="s">
        <v>163</v>
      </c>
      <c r="C43" s="414" t="s">
        <v>567</v>
      </c>
      <c r="D43" s="414"/>
      <c r="E43" s="414"/>
      <c r="F43" s="414"/>
    </row>
    <row r="44" spans="1:7" ht="26.25" x14ac:dyDescent="0.4">
      <c r="A44" s="69">
        <v>23030</v>
      </c>
      <c r="B44" s="69"/>
      <c r="C44" s="249" t="s">
        <v>200</v>
      </c>
      <c r="D44" s="249"/>
      <c r="E44" s="82"/>
      <c r="F44" s="82"/>
    </row>
    <row r="45" spans="1:7" ht="27" thickBot="1" x14ac:dyDescent="0.45">
      <c r="A45" s="69"/>
      <c r="B45" s="69"/>
      <c r="C45" s="411" t="s">
        <v>569</v>
      </c>
      <c r="D45" s="411"/>
      <c r="E45" s="411"/>
      <c r="F45" s="411"/>
    </row>
    <row r="46" spans="1:7" ht="20.25" x14ac:dyDescent="0.3">
      <c r="C46" s="290" t="s">
        <v>45</v>
      </c>
      <c r="D46" s="309">
        <v>44348</v>
      </c>
      <c r="E46" s="417" t="s">
        <v>471</v>
      </c>
      <c r="F46" s="418"/>
      <c r="G46" s="395" t="s">
        <v>568</v>
      </c>
    </row>
    <row r="47" spans="1:7" ht="162" x14ac:dyDescent="0.3">
      <c r="A47" s="69">
        <v>23030</v>
      </c>
      <c r="B47" s="65">
        <v>1</v>
      </c>
      <c r="C47" s="302" t="s">
        <v>129</v>
      </c>
      <c r="D47" s="84">
        <v>0.5</v>
      </c>
      <c r="E47" s="84">
        <v>0.37</v>
      </c>
      <c r="F47" s="76" t="s">
        <v>20</v>
      </c>
      <c r="G47" s="395"/>
    </row>
    <row r="48" spans="1:7" ht="20.25" x14ac:dyDescent="0.3">
      <c r="A48" s="69">
        <v>23030</v>
      </c>
      <c r="B48" s="65">
        <v>2</v>
      </c>
      <c r="C48" s="305"/>
      <c r="D48" s="84">
        <v>0.25</v>
      </c>
      <c r="E48" s="84">
        <v>0.38</v>
      </c>
      <c r="F48" s="76" t="s">
        <v>48</v>
      </c>
      <c r="G48" s="395"/>
    </row>
    <row r="49" spans="1:7" ht="20.25" x14ac:dyDescent="0.3">
      <c r="A49" s="69">
        <v>23030</v>
      </c>
      <c r="B49" s="65">
        <v>3</v>
      </c>
      <c r="C49" s="303"/>
      <c r="D49" s="84">
        <v>0.04</v>
      </c>
      <c r="E49" s="84">
        <v>0.08</v>
      </c>
      <c r="F49" s="77" t="s">
        <v>543</v>
      </c>
      <c r="G49" s="395"/>
    </row>
    <row r="50" spans="1:7" ht="20.25" x14ac:dyDescent="0.3">
      <c r="A50" s="69">
        <v>23030</v>
      </c>
      <c r="B50" s="281">
        <v>3</v>
      </c>
      <c r="C50" s="303"/>
      <c r="D50" s="84">
        <v>0.16</v>
      </c>
      <c r="E50" s="84">
        <v>0.12</v>
      </c>
      <c r="F50" s="78" t="s">
        <v>546</v>
      </c>
      <c r="G50" s="395"/>
    </row>
    <row r="51" spans="1:7" ht="20.25" x14ac:dyDescent="0.3">
      <c r="A51" s="69">
        <v>23030</v>
      </c>
      <c r="C51" s="306"/>
      <c r="D51" s="158"/>
      <c r="E51" s="84"/>
      <c r="F51" s="76"/>
      <c r="G51" s="395"/>
    </row>
    <row r="52" spans="1:7" ht="21" thickBot="1" x14ac:dyDescent="0.35">
      <c r="A52" s="69">
        <v>23030</v>
      </c>
      <c r="B52" s="65">
        <v>4</v>
      </c>
      <c r="C52" s="307"/>
      <c r="D52" s="310">
        <v>0.05</v>
      </c>
      <c r="E52" s="310">
        <v>0.05</v>
      </c>
      <c r="F52" s="79" t="s">
        <v>23</v>
      </c>
      <c r="G52" s="395"/>
    </row>
    <row r="53" spans="1:7" ht="20.25" x14ac:dyDescent="0.3">
      <c r="C53" s="412" t="s">
        <v>568</v>
      </c>
      <c r="D53" s="412"/>
      <c r="E53" s="412"/>
      <c r="F53" s="412"/>
    </row>
    <row r="54" spans="1:7" ht="25.5" x14ac:dyDescent="0.35">
      <c r="C54" s="251" t="s">
        <v>254</v>
      </c>
      <c r="D54" s="251"/>
      <c r="E54" s="111"/>
    </row>
    <row r="55" spans="1:7" ht="25.5" x14ac:dyDescent="0.35">
      <c r="C55" s="251" t="s">
        <v>276</v>
      </c>
      <c r="D55" s="251"/>
      <c r="E55" s="111"/>
    </row>
    <row r="56" spans="1:7" ht="25.5" x14ac:dyDescent="0.35">
      <c r="C56" s="251" t="s">
        <v>255</v>
      </c>
      <c r="D56" s="251"/>
      <c r="E56" s="111"/>
    </row>
    <row r="57" spans="1:7" ht="25.5" x14ac:dyDescent="0.35">
      <c r="C57" s="251" t="s">
        <v>256</v>
      </c>
      <c r="D57" s="251"/>
      <c r="E57" s="111"/>
    </row>
    <row r="58" spans="1:7" ht="25.5" x14ac:dyDescent="0.35">
      <c r="C58" s="251" t="s">
        <v>257</v>
      </c>
      <c r="D58" s="251"/>
      <c r="E58" s="111"/>
    </row>
    <row r="59" spans="1:7" ht="25.5" x14ac:dyDescent="0.35">
      <c r="C59" s="251" t="s">
        <v>258</v>
      </c>
      <c r="D59" s="251"/>
      <c r="E59" s="111"/>
    </row>
    <row r="60" spans="1:7" ht="25.5" x14ac:dyDescent="0.35">
      <c r="C60" s="251" t="s">
        <v>235</v>
      </c>
      <c r="D60" s="251"/>
      <c r="E60" s="111"/>
    </row>
    <row r="61" spans="1:7" ht="25.5" x14ac:dyDescent="0.35">
      <c r="C61" s="251" t="s">
        <v>277</v>
      </c>
      <c r="D61" s="251"/>
      <c r="E61" s="111"/>
    </row>
    <row r="62" spans="1:7" ht="25.5" x14ac:dyDescent="0.35">
      <c r="C62" s="251" t="s">
        <v>259</v>
      </c>
      <c r="D62" s="251"/>
      <c r="E62" s="111"/>
    </row>
    <row r="63" spans="1:7" x14ac:dyDescent="0.2">
      <c r="C63" s="251" t="s">
        <v>260</v>
      </c>
      <c r="D63" s="251"/>
    </row>
    <row r="64" spans="1:7" x14ac:dyDescent="0.2">
      <c r="C64" s="251" t="s">
        <v>278</v>
      </c>
      <c r="D64" s="251"/>
    </row>
    <row r="65" spans="3:4" x14ac:dyDescent="0.2">
      <c r="C65" s="251" t="s">
        <v>261</v>
      </c>
      <c r="D65" s="251"/>
    </row>
    <row r="66" spans="3:4" x14ac:dyDescent="0.2">
      <c r="C66" s="251" t="s">
        <v>262</v>
      </c>
      <c r="D66" s="251"/>
    </row>
    <row r="67" spans="3:4" x14ac:dyDescent="0.2">
      <c r="C67" s="251" t="s">
        <v>273</v>
      </c>
      <c r="D67" s="251"/>
    </row>
    <row r="68" spans="3:4" x14ac:dyDescent="0.2">
      <c r="C68" s="251" t="s">
        <v>279</v>
      </c>
      <c r="D68" s="251"/>
    </row>
    <row r="69" spans="3:4" x14ac:dyDescent="0.2">
      <c r="C69" s="251" t="s">
        <v>263</v>
      </c>
      <c r="D69" s="251"/>
    </row>
    <row r="70" spans="3:4" x14ac:dyDescent="0.2">
      <c r="C70" s="251" t="s">
        <v>274</v>
      </c>
      <c r="D70" s="251"/>
    </row>
    <row r="71" spans="3:4" x14ac:dyDescent="0.2">
      <c r="C71" s="251" t="s">
        <v>264</v>
      </c>
      <c r="D71" s="251"/>
    </row>
    <row r="72" spans="3:4" x14ac:dyDescent="0.2">
      <c r="C72" s="251" t="s">
        <v>265</v>
      </c>
      <c r="D72" s="251"/>
    </row>
    <row r="73" spans="3:4" x14ac:dyDescent="0.2">
      <c r="C73" s="251" t="s">
        <v>275</v>
      </c>
      <c r="D73" s="251"/>
    </row>
    <row r="74" spans="3:4" x14ac:dyDescent="0.2">
      <c r="C74" s="251" t="s">
        <v>266</v>
      </c>
      <c r="D74" s="251"/>
    </row>
    <row r="75" spans="3:4" x14ac:dyDescent="0.2">
      <c r="C75" s="251" t="s">
        <v>267</v>
      </c>
      <c r="D75" s="251"/>
    </row>
    <row r="76" spans="3:4" x14ac:dyDescent="0.2">
      <c r="C76" s="251" t="s">
        <v>268</v>
      </c>
      <c r="D76" s="251"/>
    </row>
    <row r="77" spans="3:4" ht="15" x14ac:dyDescent="0.2">
      <c r="C77" s="251" t="s">
        <v>280</v>
      </c>
      <c r="D77" s="251"/>
    </row>
    <row r="78" spans="3:4" x14ac:dyDescent="0.2">
      <c r="C78" s="251" t="s">
        <v>269</v>
      </c>
      <c r="D78" s="251"/>
    </row>
    <row r="79" spans="3:4" x14ac:dyDescent="0.2">
      <c r="C79" s="251" t="s">
        <v>270</v>
      </c>
      <c r="D79" s="251"/>
    </row>
    <row r="80" spans="3:4" x14ac:dyDescent="0.2">
      <c r="C80" s="251" t="s">
        <v>271</v>
      </c>
      <c r="D80" s="251"/>
    </row>
    <row r="81" spans="1:4" x14ac:dyDescent="0.2">
      <c r="C81" s="251" t="s">
        <v>272</v>
      </c>
      <c r="D81" s="251"/>
    </row>
    <row r="82" spans="1:4" x14ac:dyDescent="0.2">
      <c r="C82" s="251" t="s">
        <v>281</v>
      </c>
      <c r="D82" s="251"/>
    </row>
    <row r="83" spans="1:4" x14ac:dyDescent="0.2">
      <c r="C83" s="334" t="s">
        <v>549</v>
      </c>
    </row>
    <row r="84" spans="1:4" x14ac:dyDescent="0.2">
      <c r="C84" s="334" t="s">
        <v>550</v>
      </c>
    </row>
    <row r="85" spans="1:4" x14ac:dyDescent="0.2">
      <c r="C85" s="334" t="s">
        <v>551</v>
      </c>
    </row>
    <row r="86" spans="1:4" x14ac:dyDescent="0.2">
      <c r="C86" s="334" t="s">
        <v>552</v>
      </c>
    </row>
    <row r="87" spans="1:4" s="382" customFormat="1" x14ac:dyDescent="0.2">
      <c r="A87" s="382" t="s">
        <v>553</v>
      </c>
    </row>
  </sheetData>
  <mergeCells count="26">
    <mergeCell ref="C37:F37"/>
    <mergeCell ref="G38:G42"/>
    <mergeCell ref="C5:C10"/>
    <mergeCell ref="E46:F46"/>
    <mergeCell ref="E3:F3"/>
    <mergeCell ref="E14:F14"/>
    <mergeCell ref="E22:F22"/>
    <mergeCell ref="E30:F30"/>
    <mergeCell ref="E38:F38"/>
    <mergeCell ref="C43:F43"/>
    <mergeCell ref="G46:G52"/>
    <mergeCell ref="C45:F45"/>
    <mergeCell ref="A87:XFD87"/>
    <mergeCell ref="C53:F53"/>
    <mergeCell ref="C2:F2"/>
    <mergeCell ref="G3:G10"/>
    <mergeCell ref="C11:F11"/>
    <mergeCell ref="C13:F13"/>
    <mergeCell ref="G14:G18"/>
    <mergeCell ref="C19:F19"/>
    <mergeCell ref="C21:F21"/>
    <mergeCell ref="G22:G26"/>
    <mergeCell ref="C27:F27"/>
    <mergeCell ref="C29:F29"/>
    <mergeCell ref="G30:G34"/>
    <mergeCell ref="C35:F35"/>
  </mergeCells>
  <pageMargins left="0.7" right="0.7" top="0.75" bottom="0.75" header="0.3" footer="0.3"/>
  <pageSetup paperSize="9" scale="38" orientation="landscape" r:id="rId1"/>
  <rowBreaks count="2" manualBreakCount="2">
    <brk id="26" max="9" man="1"/>
    <brk id="5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rightToLeft="1" view="pageBreakPreview" topLeftCell="C1" zoomScale="55" zoomScaleNormal="55" zoomScaleSheetLayoutView="55" workbookViewId="0">
      <selection activeCell="A76" sqref="A76:XFD76"/>
    </sheetView>
  </sheetViews>
  <sheetFormatPr defaultRowHeight="14.25" x14ac:dyDescent="0.2"/>
  <cols>
    <col min="1" max="1" width="9" style="47" hidden="1" customWidth="1"/>
    <col min="2" max="2" width="12" style="274" hidden="1" customWidth="1"/>
    <col min="3" max="3" width="35.875" customWidth="1"/>
    <col min="4" max="4" width="45.5" bestFit="1" customWidth="1"/>
    <col min="5" max="5" width="38.625" style="65" customWidth="1"/>
    <col min="6" max="6" width="39.75" style="65" customWidth="1"/>
    <col min="7" max="7" width="59.875" bestFit="1" customWidth="1"/>
    <col min="8" max="9" width="55.5" bestFit="1" customWidth="1"/>
    <col min="10" max="10" width="112.75" style="65" bestFit="1" customWidth="1"/>
    <col min="11" max="13" width="112.75" style="65" hidden="1" customWidth="1"/>
    <col min="14" max="14" width="80.5" hidden="1" customWidth="1"/>
  </cols>
  <sheetData>
    <row r="1" spans="1:14" ht="28.5" thickBot="1" x14ac:dyDescent="0.45">
      <c r="B1" s="273">
        <v>9816</v>
      </c>
      <c r="C1" s="250" t="s">
        <v>38</v>
      </c>
    </row>
    <row r="2" spans="1:14" ht="25.5" x14ac:dyDescent="0.35">
      <c r="C2" s="342" t="s">
        <v>0</v>
      </c>
      <c r="D2" s="342" t="s">
        <v>504</v>
      </c>
      <c r="E2" s="342" t="s">
        <v>508</v>
      </c>
      <c r="F2" s="342" t="s">
        <v>510</v>
      </c>
      <c r="G2" s="342" t="s">
        <v>173</v>
      </c>
      <c r="H2" s="343" t="s">
        <v>171</v>
      </c>
      <c r="I2" s="344" t="s">
        <v>172</v>
      </c>
      <c r="J2" s="342" t="s">
        <v>505</v>
      </c>
      <c r="K2" s="28" t="s">
        <v>502</v>
      </c>
      <c r="L2" s="199" t="s">
        <v>247</v>
      </c>
      <c r="M2" s="28" t="s">
        <v>241</v>
      </c>
      <c r="N2" s="28" t="s">
        <v>2</v>
      </c>
    </row>
    <row r="3" spans="1:14" ht="57.75" customHeight="1" x14ac:dyDescent="0.4">
      <c r="A3" s="61">
        <v>9816</v>
      </c>
      <c r="B3" s="274">
        <v>1</v>
      </c>
      <c r="C3" s="338" t="s">
        <v>3</v>
      </c>
      <c r="D3" s="30">
        <f>VLOOKUP(A3,'132'!$A$5:$BE$214,3,0)/100</f>
        <v>0.56144042934729099</v>
      </c>
      <c r="E3" s="32">
        <v>0.54</v>
      </c>
      <c r="F3" s="292">
        <v>0.49</v>
      </c>
      <c r="G3" s="32">
        <v>0.06</v>
      </c>
      <c r="H3" s="32">
        <f>F3-G3</f>
        <v>0.43</v>
      </c>
      <c r="I3" s="85">
        <f>F3+G3</f>
        <v>0.55000000000000004</v>
      </c>
      <c r="J3" s="36" t="s">
        <v>512</v>
      </c>
      <c r="K3" s="267" t="s">
        <v>488</v>
      </c>
      <c r="L3" s="235" t="s">
        <v>212</v>
      </c>
      <c r="M3" s="33" t="s">
        <v>212</v>
      </c>
      <c r="N3" s="49" t="s">
        <v>206</v>
      </c>
    </row>
    <row r="4" spans="1:14" ht="26.25" x14ac:dyDescent="0.4">
      <c r="A4" s="61">
        <v>9816</v>
      </c>
      <c r="B4" s="274">
        <v>2</v>
      </c>
      <c r="C4" s="338" t="s">
        <v>5</v>
      </c>
      <c r="D4" s="30">
        <f>VLOOKUP(A4,'132'!$A$5:$BE$214,47,0)/100</f>
        <v>0.13311592072771999</v>
      </c>
      <c r="E4" s="32">
        <v>0.13</v>
      </c>
      <c r="F4" s="292">
        <v>0.35</v>
      </c>
      <c r="G4" s="34">
        <v>0.05</v>
      </c>
      <c r="H4" s="32">
        <f>F4-G4</f>
        <v>0.3</v>
      </c>
      <c r="I4" s="85">
        <f>F4+G4</f>
        <v>0.39999999999999997</v>
      </c>
      <c r="J4" s="36" t="s">
        <v>242</v>
      </c>
      <c r="K4" s="235" t="s">
        <v>6</v>
      </c>
      <c r="L4" s="235" t="s">
        <v>6</v>
      </c>
      <c r="M4" s="33" t="s">
        <v>6</v>
      </c>
      <c r="N4" s="33" t="s">
        <v>6</v>
      </c>
    </row>
    <row r="5" spans="1:14" ht="51" customHeight="1" x14ac:dyDescent="0.4">
      <c r="A5" s="61">
        <v>9816</v>
      </c>
      <c r="B5" s="274">
        <v>3</v>
      </c>
      <c r="C5" s="338" t="s">
        <v>7</v>
      </c>
      <c r="D5" s="30">
        <f>VLOOKUP(A5,'132'!$A$5:$BE$214,48,0)/100</f>
        <v>0.24871312204762902</v>
      </c>
      <c r="E5" s="32">
        <v>0.25</v>
      </c>
      <c r="F5" s="292">
        <v>0.15</v>
      </c>
      <c r="G5" s="32">
        <v>0.06</v>
      </c>
      <c r="H5" s="32">
        <f>F5-G5</f>
        <v>0.09</v>
      </c>
      <c r="I5" s="85">
        <f>F5+G5</f>
        <v>0.21</v>
      </c>
      <c r="J5" s="36" t="s">
        <v>513</v>
      </c>
      <c r="K5" s="235" t="s">
        <v>248</v>
      </c>
      <c r="L5" s="235" t="s">
        <v>248</v>
      </c>
      <c r="M5" s="33" t="s">
        <v>143</v>
      </c>
      <c r="N5" s="49" t="s">
        <v>141</v>
      </c>
    </row>
    <row r="6" spans="1:14" ht="26.25" x14ac:dyDescent="0.4">
      <c r="A6" s="61">
        <v>9816</v>
      </c>
      <c r="B6" s="274">
        <v>4</v>
      </c>
      <c r="C6" s="338" t="s">
        <v>8</v>
      </c>
      <c r="D6" s="30">
        <f>VLOOKUP(A6,'132'!$A$5:$BE$214,16,0)/100+VLOOKUP(A6,'132'!$A$5:$BE$214,17,0)/100</f>
        <v>3.2353532142616256E-2</v>
      </c>
      <c r="E6" s="32">
        <v>0.05</v>
      </c>
      <c r="F6" s="292">
        <v>7.0000000000000007E-2</v>
      </c>
      <c r="G6" s="32">
        <v>0.05</v>
      </c>
      <c r="H6" s="32">
        <f>IF((F6-G6)&lt;0,0,(F6-G6))</f>
        <v>2.0000000000000004E-2</v>
      </c>
      <c r="I6" s="85">
        <f>F6+G6</f>
        <v>0.12000000000000001</v>
      </c>
      <c r="J6" s="36" t="s">
        <v>10</v>
      </c>
      <c r="K6" s="235" t="s">
        <v>10</v>
      </c>
      <c r="L6" s="235" t="s">
        <v>10</v>
      </c>
      <c r="M6" s="33" t="s">
        <v>10</v>
      </c>
      <c r="N6" s="33" t="s">
        <v>10</v>
      </c>
    </row>
    <row r="7" spans="1:14" ht="27" thickBot="1" x14ac:dyDescent="0.45">
      <c r="A7" s="61">
        <v>9816</v>
      </c>
      <c r="B7" s="274">
        <v>5</v>
      </c>
      <c r="C7" s="338" t="s">
        <v>11</v>
      </c>
      <c r="D7" s="30">
        <f>VLOOKUP(A7,'132'!$A$5:$BE$214,45,0)/100+VLOOKUP(A7,'132'!$A$5:$BE$214,44,0)/100+VLOOKUP(A7,'132'!$A$5:$BE$214,43,0)/100+VLOOKUP(A7,'132'!$A$5:$BE$214,41,0)/100</f>
        <v>2.4907038396309991E-2</v>
      </c>
      <c r="E7" s="32">
        <v>0.03</v>
      </c>
      <c r="F7" s="292">
        <v>0.05</v>
      </c>
      <c r="G7" s="32">
        <v>0.05</v>
      </c>
      <c r="H7" s="32">
        <f>IF((F7-G7)&lt;0,0,(F7-G7))</f>
        <v>0</v>
      </c>
      <c r="I7" s="85">
        <f>F7+G7</f>
        <v>0.1</v>
      </c>
      <c r="J7" s="36"/>
      <c r="K7" s="235"/>
      <c r="L7" s="235"/>
      <c r="M7" s="33"/>
      <c r="N7" s="33"/>
    </row>
    <row r="8" spans="1:14" ht="26.25" x14ac:dyDescent="0.4">
      <c r="A8" s="61">
        <v>9816</v>
      </c>
      <c r="C8" s="345" t="s">
        <v>13</v>
      </c>
      <c r="D8" s="62">
        <f t="shared" ref="D8" si="0">SUM(D3:D7)</f>
        <v>1.0005300426615662</v>
      </c>
      <c r="E8" s="35">
        <f t="shared" ref="E8" si="1">SUM(E3:E7)</f>
        <v>1</v>
      </c>
      <c r="F8" s="35">
        <f>SUM(F3:F7)</f>
        <v>1.1100000000000001</v>
      </c>
      <c r="G8" s="36"/>
      <c r="H8" s="32"/>
      <c r="I8" s="85"/>
      <c r="J8" s="36"/>
      <c r="K8" s="235"/>
      <c r="L8" s="235"/>
      <c r="M8" s="33"/>
      <c r="N8" s="33"/>
    </row>
    <row r="9" spans="1:14" ht="27" thickBot="1" x14ac:dyDescent="0.45">
      <c r="A9" s="61">
        <v>9816</v>
      </c>
      <c r="B9" s="274">
        <v>7</v>
      </c>
      <c r="C9" s="340" t="s">
        <v>14</v>
      </c>
      <c r="D9" s="30">
        <f>VLOOKUP(A9,'132'!$A$5:$BE$214,11,0)/100</f>
        <v>0.241934603018362</v>
      </c>
      <c r="E9" s="39">
        <v>0.21</v>
      </c>
      <c r="F9" s="335">
        <v>0.23</v>
      </c>
      <c r="G9" s="39">
        <v>0.06</v>
      </c>
      <c r="H9" s="39">
        <f>IF((F9-G9)&gt;0%,(F9-G9),0%)</f>
        <v>0.17</v>
      </c>
      <c r="I9" s="207">
        <f>F9+G9</f>
        <v>0.29000000000000004</v>
      </c>
      <c r="J9" s="341" t="s">
        <v>514</v>
      </c>
      <c r="K9" s="236" t="s">
        <v>15</v>
      </c>
      <c r="L9" s="236" t="s">
        <v>15</v>
      </c>
      <c r="M9" s="40" t="s">
        <v>15</v>
      </c>
      <c r="N9" s="40" t="s">
        <v>15</v>
      </c>
    </row>
    <row r="10" spans="1:14" s="47" customFormat="1" x14ac:dyDescent="0.2">
      <c r="A10" s="61"/>
      <c r="B10" s="274"/>
      <c r="C10" s="48" t="s">
        <v>535</v>
      </c>
      <c r="E10" s="65"/>
      <c r="F10" s="65"/>
      <c r="J10" s="65"/>
      <c r="K10" s="65"/>
      <c r="L10" s="65"/>
      <c r="M10" s="65"/>
    </row>
    <row r="11" spans="1:14" s="47" customFormat="1" x14ac:dyDescent="0.2">
      <c r="B11" s="274"/>
      <c r="C11" s="48" t="s">
        <v>542</v>
      </c>
      <c r="E11" s="65"/>
      <c r="F11" s="65"/>
      <c r="J11" s="65"/>
      <c r="K11" s="65"/>
      <c r="L11" s="65"/>
      <c r="M11" s="65"/>
    </row>
    <row r="12" spans="1:14" s="47" customFormat="1" x14ac:dyDescent="0.2">
      <c r="B12" s="273"/>
      <c r="E12" s="65"/>
      <c r="F12" s="65"/>
      <c r="J12" s="65"/>
      <c r="K12" s="65"/>
      <c r="L12" s="65"/>
      <c r="M12" s="65"/>
    </row>
    <row r="13" spans="1:14" ht="28.5" thickBot="1" x14ac:dyDescent="0.45">
      <c r="B13" s="274">
        <v>8321</v>
      </c>
      <c r="C13" s="250" t="s">
        <v>147</v>
      </c>
      <c r="D13" s="65"/>
      <c r="G13" s="65"/>
      <c r="H13" s="65"/>
      <c r="I13" s="65"/>
    </row>
    <row r="14" spans="1:14" ht="25.5" x14ac:dyDescent="0.35">
      <c r="C14" s="342" t="s">
        <v>0</v>
      </c>
      <c r="D14" s="342" t="s">
        <v>504</v>
      </c>
      <c r="E14" s="342" t="s">
        <v>508</v>
      </c>
      <c r="F14" s="342" t="s">
        <v>510</v>
      </c>
      <c r="G14" s="342" t="s">
        <v>173</v>
      </c>
      <c r="H14" s="343" t="s">
        <v>171</v>
      </c>
      <c r="I14" s="344" t="s">
        <v>172</v>
      </c>
      <c r="J14" s="342" t="s">
        <v>505</v>
      </c>
      <c r="K14" s="28" t="s">
        <v>502</v>
      </c>
      <c r="L14" s="199" t="s">
        <v>247</v>
      </c>
      <c r="M14" s="28" t="s">
        <v>241</v>
      </c>
      <c r="N14" s="28" t="s">
        <v>2</v>
      </c>
    </row>
    <row r="15" spans="1:14" ht="51.75" x14ac:dyDescent="0.4">
      <c r="A15" s="61">
        <v>8321</v>
      </c>
      <c r="B15" s="274">
        <v>1</v>
      </c>
      <c r="C15" s="338" t="s">
        <v>3</v>
      </c>
      <c r="D15" s="30">
        <f>VLOOKUP(A15,'132'!$A$5:$BE$214,3,0)/100</f>
        <v>0.548491113806018</v>
      </c>
      <c r="E15" s="32">
        <v>0.54</v>
      </c>
      <c r="F15" s="292">
        <v>0.6</v>
      </c>
      <c r="G15" s="32">
        <v>0.06</v>
      </c>
      <c r="H15" s="32">
        <f>F15-G15</f>
        <v>0.54</v>
      </c>
      <c r="I15" s="85">
        <f>F15+G15</f>
        <v>0.65999999999999992</v>
      </c>
      <c r="J15" s="36" t="s">
        <v>512</v>
      </c>
      <c r="K15" s="267" t="s">
        <v>488</v>
      </c>
      <c r="L15" s="235" t="s">
        <v>212</v>
      </c>
      <c r="M15" s="33" t="s">
        <v>212</v>
      </c>
      <c r="N15" s="49" t="s">
        <v>206</v>
      </c>
    </row>
    <row r="16" spans="1:14" ht="26.25" x14ac:dyDescent="0.4">
      <c r="A16" s="61">
        <v>8321</v>
      </c>
      <c r="B16" s="274">
        <v>2</v>
      </c>
      <c r="C16" s="338" t="s">
        <v>5</v>
      </c>
      <c r="D16" s="30">
        <f>VLOOKUP(A16,'132'!$A$5:$BE$214,47,0)/100</f>
        <v>0.14101081648918298</v>
      </c>
      <c r="E16" s="32">
        <v>0.13</v>
      </c>
      <c r="F16" s="292">
        <v>0.36</v>
      </c>
      <c r="G16" s="34">
        <v>0.05</v>
      </c>
      <c r="H16" s="32">
        <f>F16-G16</f>
        <v>0.31</v>
      </c>
      <c r="I16" s="85">
        <f>F16+G16</f>
        <v>0.41</v>
      </c>
      <c r="J16" s="36" t="s">
        <v>242</v>
      </c>
      <c r="K16" s="235" t="s">
        <v>6</v>
      </c>
      <c r="L16" s="235" t="s">
        <v>6</v>
      </c>
      <c r="M16" s="33" t="s">
        <v>6</v>
      </c>
      <c r="N16" s="33" t="s">
        <v>6</v>
      </c>
    </row>
    <row r="17" spans="1:14" ht="51.75" x14ac:dyDescent="0.4">
      <c r="A17" s="61">
        <v>8321</v>
      </c>
      <c r="B17" s="274">
        <v>3</v>
      </c>
      <c r="C17" s="338" t="s">
        <v>7</v>
      </c>
      <c r="D17" s="30">
        <f>VLOOKUP(A17,'132'!$A$5:$BE$214,48,0)/100</f>
        <v>0.25772844845014098</v>
      </c>
      <c r="E17" s="32">
        <v>0.25</v>
      </c>
      <c r="F17" s="292">
        <v>7.0000000000000007E-2</v>
      </c>
      <c r="G17" s="32">
        <v>0.06</v>
      </c>
      <c r="H17" s="32">
        <f>F17-G17</f>
        <v>1.0000000000000009E-2</v>
      </c>
      <c r="I17" s="85">
        <f>F17+G17</f>
        <v>0.13</v>
      </c>
      <c r="J17" s="36" t="s">
        <v>513</v>
      </c>
      <c r="K17" s="235" t="s">
        <v>248</v>
      </c>
      <c r="L17" s="235" t="s">
        <v>248</v>
      </c>
      <c r="M17" s="33" t="s">
        <v>233</v>
      </c>
      <c r="N17" s="49" t="s">
        <v>141</v>
      </c>
    </row>
    <row r="18" spans="1:14" ht="26.25" x14ac:dyDescent="0.4">
      <c r="A18" s="61">
        <v>8321</v>
      </c>
      <c r="B18" s="274">
        <v>4</v>
      </c>
      <c r="C18" s="338" t="s">
        <v>8</v>
      </c>
      <c r="D18" s="30">
        <f>VLOOKUP(A18,'132'!$A$5:$BE$214,16,0)/100+VLOOKUP(A18,'132'!$A$5:$BE$214,17,0)/100</f>
        <v>3.8297918626361699E-2</v>
      </c>
      <c r="E18" s="32">
        <v>0.05</v>
      </c>
      <c r="F18" s="292">
        <v>7.0000000000000007E-2</v>
      </c>
      <c r="G18" s="32">
        <v>0.05</v>
      </c>
      <c r="H18" s="32">
        <f>IF((F18-G18)&lt;0,0,(F18-G18))</f>
        <v>2.0000000000000004E-2</v>
      </c>
      <c r="I18" s="85">
        <f>F18+G18</f>
        <v>0.12000000000000001</v>
      </c>
      <c r="J18" s="36" t="s">
        <v>10</v>
      </c>
      <c r="K18" s="235" t="s">
        <v>10</v>
      </c>
      <c r="L18" s="235" t="s">
        <v>10</v>
      </c>
      <c r="M18" s="33" t="s">
        <v>10</v>
      </c>
      <c r="N18" s="33" t="s">
        <v>10</v>
      </c>
    </row>
    <row r="19" spans="1:14" ht="26.25" x14ac:dyDescent="0.4">
      <c r="A19" s="61">
        <v>8321</v>
      </c>
      <c r="B19" s="274">
        <v>5</v>
      </c>
      <c r="C19" s="338" t="s">
        <v>87</v>
      </c>
      <c r="D19" s="30">
        <f>VLOOKUP(A19,'132'!$A$5:$BE$214,45,0)/100+VLOOKUP(A19,'132'!$A$5:$BE$214,44,0)/100+VLOOKUP(A19,'132'!$A$5:$BE$214,43,0)/100+VLOOKUP(A19,'132'!$A$5:$BE$214,41,0)/100</f>
        <v>1.4254712185588761E-2</v>
      </c>
      <c r="E19" s="32">
        <v>0.03</v>
      </c>
      <c r="F19" s="292">
        <v>0.05</v>
      </c>
      <c r="G19" s="32">
        <v>0.05</v>
      </c>
      <c r="H19" s="32">
        <f>IF((F19-G19)&lt;0,0,(F19-G19))</f>
        <v>0</v>
      </c>
      <c r="I19" s="85">
        <f>F19+G19</f>
        <v>0.1</v>
      </c>
      <c r="J19" s="36"/>
      <c r="K19" s="235"/>
      <c r="L19" s="235"/>
      <c r="M19" s="33"/>
      <c r="N19" s="33"/>
    </row>
    <row r="20" spans="1:14" ht="26.25" x14ac:dyDescent="0.4">
      <c r="A20" s="61"/>
      <c r="C20" s="339" t="s">
        <v>13</v>
      </c>
      <c r="D20" s="62">
        <f t="shared" ref="D20" si="2">SUM(D15:D19)</f>
        <v>0.99978300955729238</v>
      </c>
      <c r="E20" s="35">
        <f t="shared" ref="E20:F20" si="3">SUM(E15:E19)</f>
        <v>1</v>
      </c>
      <c r="F20" s="35">
        <f t="shared" si="3"/>
        <v>1.1500000000000001</v>
      </c>
      <c r="G20" s="36"/>
      <c r="H20" s="32"/>
      <c r="I20" s="85"/>
      <c r="J20" s="36"/>
      <c r="K20" s="235"/>
      <c r="L20" s="235"/>
      <c r="M20" s="33"/>
      <c r="N20" s="33"/>
    </row>
    <row r="21" spans="1:14" ht="27" thickBot="1" x14ac:dyDescent="0.45">
      <c r="A21" s="61">
        <v>8321</v>
      </c>
      <c r="B21" s="274">
        <v>7</v>
      </c>
      <c r="C21" s="340" t="s">
        <v>14</v>
      </c>
      <c r="D21" s="30">
        <f>VLOOKUP(A21,'132'!$A$5:$BE$214,11,0)/100</f>
        <v>0.23782873039406599</v>
      </c>
      <c r="E21" s="39">
        <v>0.21</v>
      </c>
      <c r="F21" s="335">
        <v>0.25</v>
      </c>
      <c r="G21" s="39">
        <v>0.06</v>
      </c>
      <c r="H21" s="39">
        <f>IF((F21-G21)&gt;0%,(F21-G21),0%)</f>
        <v>0.19</v>
      </c>
      <c r="I21" s="207">
        <f>F21+G21</f>
        <v>0.31</v>
      </c>
      <c r="J21" s="341" t="s">
        <v>514</v>
      </c>
      <c r="K21" s="236" t="s">
        <v>15</v>
      </c>
      <c r="L21" s="236" t="s">
        <v>15</v>
      </c>
      <c r="M21" s="40" t="s">
        <v>15</v>
      </c>
      <c r="N21" s="40" t="s">
        <v>15</v>
      </c>
    </row>
    <row r="22" spans="1:14" s="47" customFormat="1" x14ac:dyDescent="0.2">
      <c r="B22" s="274"/>
      <c r="C22" s="48" t="s">
        <v>537</v>
      </c>
      <c r="E22" s="65"/>
      <c r="F22" s="65"/>
      <c r="J22" s="65"/>
      <c r="K22" s="65"/>
      <c r="L22" s="65"/>
      <c r="M22" s="65"/>
    </row>
    <row r="23" spans="1:14" s="47" customFormat="1" x14ac:dyDescent="0.2">
      <c r="B23" s="275"/>
      <c r="C23" s="48" t="s">
        <v>542</v>
      </c>
      <c r="E23" s="65"/>
      <c r="F23" s="65"/>
      <c r="J23" s="65"/>
      <c r="K23" s="65"/>
      <c r="L23" s="65"/>
      <c r="M23" s="65"/>
    </row>
    <row r="24" spans="1:14" ht="28.5" thickBot="1" x14ac:dyDescent="0.45">
      <c r="B24" s="273">
        <v>5098</v>
      </c>
      <c r="C24" s="250" t="s">
        <v>104</v>
      </c>
      <c r="D24" s="65"/>
      <c r="G24" s="65" t="s">
        <v>88</v>
      </c>
      <c r="H24" s="65"/>
      <c r="I24" s="65"/>
    </row>
    <row r="25" spans="1:14" ht="25.5" x14ac:dyDescent="0.35">
      <c r="C25" s="342" t="s">
        <v>0</v>
      </c>
      <c r="D25" s="342" t="s">
        <v>504</v>
      </c>
      <c r="E25" s="342" t="s">
        <v>508</v>
      </c>
      <c r="F25" s="342" t="s">
        <v>554</v>
      </c>
      <c r="G25" s="342" t="s">
        <v>173</v>
      </c>
      <c r="H25" s="343" t="s">
        <v>171</v>
      </c>
      <c r="I25" s="344" t="s">
        <v>172</v>
      </c>
      <c r="J25" s="342" t="s">
        <v>505</v>
      </c>
      <c r="K25" s="28" t="s">
        <v>502</v>
      </c>
      <c r="L25" s="28" t="s">
        <v>247</v>
      </c>
      <c r="M25" s="28" t="s">
        <v>241</v>
      </c>
      <c r="N25" s="28" t="s">
        <v>2</v>
      </c>
    </row>
    <row r="26" spans="1:14" ht="51.75" x14ac:dyDescent="0.4">
      <c r="A26" s="61">
        <v>5098</v>
      </c>
      <c r="B26" s="274">
        <v>1</v>
      </c>
      <c r="C26" s="338" t="s">
        <v>3</v>
      </c>
      <c r="D26" s="30">
        <f>VLOOKUP(A26,'132'!$A$5:$BE$214,3,0)/100</f>
        <v>0.58668130767001003</v>
      </c>
      <c r="E26" s="32">
        <v>0.54</v>
      </c>
      <c r="F26" s="292">
        <v>0.6</v>
      </c>
      <c r="G26" s="32">
        <v>0.06</v>
      </c>
      <c r="H26" s="32">
        <f>F26-G26</f>
        <v>0.54</v>
      </c>
      <c r="I26" s="85">
        <f t="shared" ref="I26:I31" si="4">F26+G26</f>
        <v>0.65999999999999992</v>
      </c>
      <c r="J26" s="36" t="s">
        <v>512</v>
      </c>
      <c r="K26" s="267" t="s">
        <v>488</v>
      </c>
      <c r="L26" s="33" t="s">
        <v>212</v>
      </c>
      <c r="M26" s="33" t="s">
        <v>212</v>
      </c>
      <c r="N26" s="49" t="s">
        <v>206</v>
      </c>
    </row>
    <row r="27" spans="1:14" ht="36" customHeight="1" x14ac:dyDescent="0.4">
      <c r="A27" s="61">
        <v>5098</v>
      </c>
      <c r="B27" s="274">
        <v>2</v>
      </c>
      <c r="C27" s="338" t="s">
        <v>5</v>
      </c>
      <c r="D27" s="30">
        <f>VLOOKUP(A27,'132'!$A$5:$BE$214,47,0)/100</f>
        <v>7.7664962418865502E-2</v>
      </c>
      <c r="E27" s="32">
        <v>0.1</v>
      </c>
      <c r="F27" s="292">
        <v>0.36</v>
      </c>
      <c r="G27" s="34">
        <v>0.05</v>
      </c>
      <c r="H27" s="32">
        <f>F27-G27</f>
        <v>0.31</v>
      </c>
      <c r="I27" s="85">
        <f t="shared" si="4"/>
        <v>0.41</v>
      </c>
      <c r="J27" s="36" t="s">
        <v>242</v>
      </c>
      <c r="K27" s="33" t="s">
        <v>6</v>
      </c>
      <c r="L27" s="33" t="s">
        <v>6</v>
      </c>
      <c r="M27" s="33" t="s">
        <v>6</v>
      </c>
      <c r="N27" s="33" t="s">
        <v>6</v>
      </c>
    </row>
    <row r="28" spans="1:14" ht="51.75" x14ac:dyDescent="0.4">
      <c r="A28" s="61">
        <v>5098</v>
      </c>
      <c r="B28" s="274">
        <v>3</v>
      </c>
      <c r="C28" s="338" t="s">
        <v>7</v>
      </c>
      <c r="D28" s="30">
        <f>VLOOKUP(A28,'132'!$A$5:$BE$214,48,0)/100</f>
        <v>0.243992860026887</v>
      </c>
      <c r="E28" s="32">
        <v>0.24</v>
      </c>
      <c r="F28" s="292">
        <v>7.0000000000000007E-2</v>
      </c>
      <c r="G28" s="32">
        <v>0.06</v>
      </c>
      <c r="H28" s="32">
        <f>F28-G28</f>
        <v>1.0000000000000009E-2</v>
      </c>
      <c r="I28" s="85">
        <f t="shared" si="4"/>
        <v>0.13</v>
      </c>
      <c r="J28" s="36" t="s">
        <v>513</v>
      </c>
      <c r="K28" s="235" t="s">
        <v>248</v>
      </c>
      <c r="L28" s="235" t="s">
        <v>248</v>
      </c>
      <c r="M28" s="33" t="s">
        <v>233</v>
      </c>
      <c r="N28" s="49" t="s">
        <v>141</v>
      </c>
    </row>
    <row r="29" spans="1:14" ht="26.25" x14ac:dyDescent="0.4">
      <c r="A29" s="61">
        <v>5098</v>
      </c>
      <c r="B29" s="274">
        <v>4</v>
      </c>
      <c r="C29" s="338" t="s">
        <v>8</v>
      </c>
      <c r="D29" s="30">
        <f>VLOOKUP(A29,'132'!$A$5:$BE$214,16,0)/100+VLOOKUP(A29,'132'!$A$5:$BE$214,17,0)/100</f>
        <v>2.7684608836975898E-2</v>
      </c>
      <c r="E29" s="32">
        <v>0.03</v>
      </c>
      <c r="F29" s="292">
        <v>7.0000000000000007E-2</v>
      </c>
      <c r="G29" s="32">
        <v>0.05</v>
      </c>
      <c r="H29" s="32">
        <f>IF((F29-G29)&lt;0,0,(F29-G29))</f>
        <v>2.0000000000000004E-2</v>
      </c>
      <c r="I29" s="85">
        <f t="shared" si="4"/>
        <v>0.12000000000000001</v>
      </c>
      <c r="J29" s="36" t="s">
        <v>10</v>
      </c>
      <c r="K29" s="33" t="s">
        <v>10</v>
      </c>
      <c r="L29" s="33" t="s">
        <v>10</v>
      </c>
      <c r="M29" s="33" t="s">
        <v>10</v>
      </c>
      <c r="N29" s="33" t="s">
        <v>10</v>
      </c>
    </row>
    <row r="30" spans="1:14" s="65" customFormat="1" ht="26.25" x14ac:dyDescent="0.4">
      <c r="A30" s="61">
        <v>5098</v>
      </c>
      <c r="B30" s="274">
        <v>5</v>
      </c>
      <c r="C30" s="338" t="s">
        <v>11</v>
      </c>
      <c r="D30" s="30">
        <f>VLOOKUP(A30,'132'!$A$5:$BE$214,45,0)/100+VLOOKUP(A30,'132'!$A$5:$BE$214,44,0)/100+VLOOKUP(A30,'132'!$A$5:$BE$214,43,0)/100</f>
        <v>2.2095554336324E-2</v>
      </c>
      <c r="E30" s="32">
        <v>0.02</v>
      </c>
      <c r="F30" s="292">
        <v>0.05</v>
      </c>
      <c r="G30" s="32">
        <v>0.05</v>
      </c>
      <c r="H30" s="32">
        <f>IF((F30-G30)&lt;0,0,(F30-G30))</f>
        <v>0</v>
      </c>
      <c r="I30" s="85">
        <f t="shared" si="4"/>
        <v>0.1</v>
      </c>
      <c r="J30" s="36"/>
      <c r="K30" s="33"/>
      <c r="L30" s="33"/>
      <c r="M30" s="33"/>
      <c r="N30" s="33"/>
    </row>
    <row r="31" spans="1:14" s="65" customFormat="1" ht="26.25" x14ac:dyDescent="0.4">
      <c r="A31" s="61">
        <v>5098</v>
      </c>
      <c r="B31" s="274">
        <v>6</v>
      </c>
      <c r="C31" s="338" t="s">
        <v>539</v>
      </c>
      <c r="D31" s="30">
        <f>VLOOKUP(A31,'132'!$A$5:$BE$214,41,0)/100</f>
        <v>7.6980527818199099E-2</v>
      </c>
      <c r="E31" s="32">
        <v>7.0000000000000007E-2</v>
      </c>
      <c r="F31" s="32">
        <v>7.0000000000000007E-2</v>
      </c>
      <c r="G31" s="32">
        <v>0.05</v>
      </c>
      <c r="H31" s="32">
        <f>F31-G31</f>
        <v>2.0000000000000004E-2</v>
      </c>
      <c r="I31" s="85">
        <f t="shared" si="4"/>
        <v>0.12000000000000001</v>
      </c>
      <c r="J31" s="36"/>
      <c r="K31" s="33"/>
      <c r="L31" s="33"/>
      <c r="M31" s="33"/>
      <c r="N31" s="33"/>
    </row>
    <row r="32" spans="1:14" ht="26.25" x14ac:dyDescent="0.4">
      <c r="A32" s="61"/>
      <c r="B32" s="274">
        <v>0</v>
      </c>
      <c r="C32" s="339" t="s">
        <v>13</v>
      </c>
      <c r="D32" s="62">
        <f>SUM(D26:D31)</f>
        <v>1.0350998211072617</v>
      </c>
      <c r="E32" s="35">
        <f>SUM(E26:E31)</f>
        <v>1</v>
      </c>
      <c r="F32" s="35">
        <f>SUM(F26:F31)</f>
        <v>1.2200000000000002</v>
      </c>
      <c r="G32" s="36"/>
      <c r="H32" s="32"/>
      <c r="I32" s="85"/>
      <c r="J32" s="36"/>
      <c r="K32" s="33"/>
      <c r="L32" s="33"/>
      <c r="M32" s="33"/>
      <c r="N32" s="33"/>
    </row>
    <row r="33" spans="1:14" ht="27" thickBot="1" x14ac:dyDescent="0.45">
      <c r="A33" s="61">
        <v>5098</v>
      </c>
      <c r="B33" s="274">
        <v>7</v>
      </c>
      <c r="C33" s="340" t="s">
        <v>14</v>
      </c>
      <c r="D33" s="30">
        <f>VLOOKUP(A33,'132'!$A$5:$BE$214,11,0)/100</f>
        <v>0.236035441028491</v>
      </c>
      <c r="E33" s="39">
        <v>0.21</v>
      </c>
      <c r="F33" s="335">
        <v>0.25</v>
      </c>
      <c r="G33" s="39">
        <v>0.06</v>
      </c>
      <c r="H33" s="39">
        <f>IF((F33-G33)&gt;0%,(F33-G33),0%)</f>
        <v>0.19</v>
      </c>
      <c r="I33" s="207">
        <f>F33+G33</f>
        <v>0.31</v>
      </c>
      <c r="J33" s="341" t="s">
        <v>514</v>
      </c>
      <c r="K33" s="40" t="s">
        <v>15</v>
      </c>
      <c r="L33" s="40" t="s">
        <v>15</v>
      </c>
      <c r="M33" s="40" t="s">
        <v>15</v>
      </c>
      <c r="N33" s="40" t="s">
        <v>15</v>
      </c>
    </row>
    <row r="34" spans="1:14" x14ac:dyDescent="0.2">
      <c r="C34" s="48" t="s">
        <v>533</v>
      </c>
    </row>
    <row r="35" spans="1:14" s="65" customFormat="1" x14ac:dyDescent="0.2">
      <c r="B35" s="274"/>
      <c r="C35" s="48" t="s">
        <v>534</v>
      </c>
    </row>
    <row r="36" spans="1:14" s="65" customFormat="1" x14ac:dyDescent="0.2">
      <c r="A36" s="71"/>
      <c r="B36" s="274"/>
      <c r="C36" s="48" t="s">
        <v>542</v>
      </c>
    </row>
    <row r="37" spans="1:14" s="65" customFormat="1" x14ac:dyDescent="0.2">
      <c r="A37" s="71"/>
      <c r="B37" s="274"/>
    </row>
    <row r="38" spans="1:14" s="65" customFormat="1" x14ac:dyDescent="0.2">
      <c r="A38" s="71"/>
      <c r="B38" s="274"/>
    </row>
    <row r="39" spans="1:14" s="65" customFormat="1" x14ac:dyDescent="0.2">
      <c r="A39" s="71"/>
      <c r="B39" s="274"/>
      <c r="C39" s="251" t="s">
        <v>254</v>
      </c>
    </row>
    <row r="40" spans="1:14" s="65" customFormat="1" x14ac:dyDescent="0.2">
      <c r="A40" s="71"/>
      <c r="B40" s="274"/>
      <c r="C40" s="251" t="s">
        <v>276</v>
      </c>
    </row>
    <row r="41" spans="1:14" s="65" customFormat="1" x14ac:dyDescent="0.2">
      <c r="A41" s="71"/>
      <c r="B41" s="274"/>
      <c r="C41" s="251" t="s">
        <v>255</v>
      </c>
    </row>
    <row r="42" spans="1:14" s="65" customFormat="1" x14ac:dyDescent="0.2">
      <c r="A42" s="71"/>
      <c r="B42" s="274"/>
      <c r="C42" s="251" t="s">
        <v>256</v>
      </c>
    </row>
    <row r="43" spans="1:14" s="65" customFormat="1" x14ac:dyDescent="0.2">
      <c r="A43" s="71"/>
      <c r="B43" s="274"/>
      <c r="C43" s="251" t="s">
        <v>257</v>
      </c>
    </row>
    <row r="44" spans="1:14" s="65" customFormat="1" x14ac:dyDescent="0.2">
      <c r="A44" s="71"/>
      <c r="B44" s="274"/>
      <c r="C44" s="251" t="s">
        <v>258</v>
      </c>
    </row>
    <row r="45" spans="1:14" s="65" customFormat="1" x14ac:dyDescent="0.2">
      <c r="A45" s="71"/>
      <c r="B45" s="274"/>
      <c r="C45" s="251" t="s">
        <v>235</v>
      </c>
    </row>
    <row r="46" spans="1:14" x14ac:dyDescent="0.2">
      <c r="B46" s="275"/>
      <c r="C46" s="251" t="s">
        <v>277</v>
      </c>
      <c r="D46" s="65"/>
    </row>
    <row r="47" spans="1:14" x14ac:dyDescent="0.2">
      <c r="C47" s="251" t="s">
        <v>259</v>
      </c>
      <c r="D47" s="65"/>
    </row>
    <row r="48" spans="1:14" x14ac:dyDescent="0.2">
      <c r="C48" s="251" t="s">
        <v>260</v>
      </c>
      <c r="D48" s="65"/>
    </row>
    <row r="49" spans="3:4" x14ac:dyDescent="0.2">
      <c r="C49" s="251" t="s">
        <v>278</v>
      </c>
      <c r="D49" s="65"/>
    </row>
    <row r="50" spans="3:4" x14ac:dyDescent="0.2">
      <c r="C50" s="251" t="s">
        <v>261</v>
      </c>
      <c r="D50" s="65"/>
    </row>
    <row r="51" spans="3:4" x14ac:dyDescent="0.2">
      <c r="C51" s="251" t="s">
        <v>262</v>
      </c>
      <c r="D51" s="65"/>
    </row>
    <row r="52" spans="3:4" x14ac:dyDescent="0.2">
      <c r="C52" s="251" t="s">
        <v>273</v>
      </c>
      <c r="D52" s="65"/>
    </row>
    <row r="53" spans="3:4" x14ac:dyDescent="0.2">
      <c r="C53" s="251" t="s">
        <v>279</v>
      </c>
      <c r="D53" s="65"/>
    </row>
    <row r="54" spans="3:4" x14ac:dyDescent="0.2">
      <c r="C54" s="251" t="s">
        <v>263</v>
      </c>
      <c r="D54" s="65"/>
    </row>
    <row r="55" spans="3:4" x14ac:dyDescent="0.2">
      <c r="C55" s="251" t="s">
        <v>274</v>
      </c>
      <c r="D55" s="65"/>
    </row>
    <row r="56" spans="3:4" x14ac:dyDescent="0.2">
      <c r="C56" s="251" t="s">
        <v>264</v>
      </c>
      <c r="D56" s="65"/>
    </row>
    <row r="57" spans="3:4" x14ac:dyDescent="0.2">
      <c r="C57" s="251" t="s">
        <v>265</v>
      </c>
      <c r="D57" s="65"/>
    </row>
    <row r="58" spans="3:4" x14ac:dyDescent="0.2">
      <c r="C58" s="251" t="s">
        <v>275</v>
      </c>
      <c r="D58" s="65"/>
    </row>
    <row r="59" spans="3:4" x14ac:dyDescent="0.2">
      <c r="C59" s="251" t="s">
        <v>266</v>
      </c>
      <c r="D59" s="65"/>
    </row>
    <row r="60" spans="3:4" x14ac:dyDescent="0.2">
      <c r="C60" s="251" t="s">
        <v>267</v>
      </c>
      <c r="D60" s="65"/>
    </row>
    <row r="61" spans="3:4" x14ac:dyDescent="0.2">
      <c r="C61" s="251" t="s">
        <v>268</v>
      </c>
      <c r="D61" s="65"/>
    </row>
    <row r="62" spans="3:4" ht="15" x14ac:dyDescent="0.2">
      <c r="C62" s="251" t="s">
        <v>280</v>
      </c>
      <c r="D62" s="65"/>
    </row>
    <row r="63" spans="3:4" x14ac:dyDescent="0.2">
      <c r="C63" s="251" t="s">
        <v>269</v>
      </c>
      <c r="D63" s="65"/>
    </row>
    <row r="64" spans="3:4" x14ac:dyDescent="0.2">
      <c r="C64" s="251" t="s">
        <v>270</v>
      </c>
      <c r="D64" s="65"/>
    </row>
    <row r="65" spans="1:4" x14ac:dyDescent="0.2">
      <c r="C65" s="251" t="s">
        <v>271</v>
      </c>
      <c r="D65" s="65"/>
    </row>
    <row r="66" spans="1:4" x14ac:dyDescent="0.2">
      <c r="C66" s="251" t="s">
        <v>272</v>
      </c>
      <c r="D66" s="65"/>
    </row>
    <row r="67" spans="1:4" x14ac:dyDescent="0.2">
      <c r="C67" s="251" t="s">
        <v>281</v>
      </c>
      <c r="D67" s="65"/>
    </row>
    <row r="69" spans="1:4" x14ac:dyDescent="0.2">
      <c r="C69" s="334" t="s">
        <v>549</v>
      </c>
    </row>
    <row r="70" spans="1:4" x14ac:dyDescent="0.2">
      <c r="C70" s="334"/>
    </row>
    <row r="71" spans="1:4" x14ac:dyDescent="0.2">
      <c r="C71" s="334" t="s">
        <v>550</v>
      </c>
    </row>
    <row r="72" spans="1:4" x14ac:dyDescent="0.2">
      <c r="C72" s="334"/>
    </row>
    <row r="73" spans="1:4" x14ac:dyDescent="0.2">
      <c r="C73" s="334" t="s">
        <v>551</v>
      </c>
    </row>
    <row r="74" spans="1:4" x14ac:dyDescent="0.2">
      <c r="C74" s="334"/>
    </row>
    <row r="75" spans="1:4" x14ac:dyDescent="0.2">
      <c r="C75" s="334" t="s">
        <v>552</v>
      </c>
    </row>
    <row r="76" spans="1:4" s="382" customFormat="1" x14ac:dyDescent="0.2">
      <c r="A76" s="382" t="s">
        <v>553</v>
      </c>
    </row>
  </sheetData>
  <mergeCells count="1">
    <mergeCell ref="A76:XFD76"/>
  </mergeCells>
  <pageMargins left="0.7" right="0.7" top="0.75" bottom="0.75" header="0.3" footer="0.3"/>
  <pageSetup paperSize="9" scale="27" orientation="landscape"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rightToLeft="1" view="pageBreakPreview" topLeftCell="C16" zoomScale="60" zoomScaleNormal="70" workbookViewId="0">
      <selection activeCell="C26" sqref="C26:F26"/>
    </sheetView>
  </sheetViews>
  <sheetFormatPr defaultColWidth="50.125" defaultRowHeight="23.25" x14ac:dyDescent="0.35"/>
  <cols>
    <col min="1" max="2" width="8" style="88" hidden="1" customWidth="1"/>
    <col min="3" max="3" width="103.125" style="88" customWidth="1"/>
    <col min="4" max="4" width="27.875" style="88" customWidth="1"/>
    <col min="5" max="5" width="20.75" style="88" bestFit="1" customWidth="1"/>
    <col min="6" max="6" width="54.125" style="88" customWidth="1"/>
    <col min="7" max="16384" width="50.125" style="88"/>
  </cols>
  <sheetData>
    <row r="1" spans="1:7" x14ac:dyDescent="0.35">
      <c r="C1" s="166" t="s">
        <v>497</v>
      </c>
    </row>
    <row r="2" spans="1:7" ht="24" thickBot="1" x14ac:dyDescent="0.4">
      <c r="A2" s="87">
        <v>7902</v>
      </c>
      <c r="B2" s="87"/>
      <c r="C2" s="424" t="s">
        <v>557</v>
      </c>
      <c r="D2" s="424"/>
      <c r="E2" s="424"/>
      <c r="F2" s="424"/>
    </row>
    <row r="3" spans="1:7" x14ac:dyDescent="0.35">
      <c r="C3" s="194" t="s">
        <v>45</v>
      </c>
      <c r="D3" s="308">
        <v>44348</v>
      </c>
      <c r="E3" s="419" t="s">
        <v>509</v>
      </c>
      <c r="F3" s="418"/>
      <c r="G3" s="425" t="s">
        <v>558</v>
      </c>
    </row>
    <row r="4" spans="1:7" x14ac:dyDescent="0.35">
      <c r="A4" s="87">
        <v>7902</v>
      </c>
      <c r="B4" s="88">
        <v>3</v>
      </c>
      <c r="C4" s="195" t="s">
        <v>59</v>
      </c>
      <c r="D4" s="180">
        <v>0.8</v>
      </c>
      <c r="E4" s="180">
        <v>0.63</v>
      </c>
      <c r="F4" s="78" t="s">
        <v>546</v>
      </c>
      <c r="G4" s="425"/>
    </row>
    <row r="5" spans="1:7" ht="95.25" customHeight="1" x14ac:dyDescent="0.35">
      <c r="A5" s="87">
        <v>7902</v>
      </c>
      <c r="B5" s="88">
        <v>3</v>
      </c>
      <c r="C5" s="196" t="s">
        <v>191</v>
      </c>
      <c r="D5" s="180">
        <v>0.15</v>
      </c>
      <c r="E5" s="180">
        <v>0.33</v>
      </c>
      <c r="F5" s="90" t="s">
        <v>543</v>
      </c>
      <c r="G5" s="425"/>
    </row>
    <row r="6" spans="1:7" ht="46.5" x14ac:dyDescent="0.35">
      <c r="A6" s="87">
        <v>7902</v>
      </c>
      <c r="C6" s="196" t="s">
        <v>189</v>
      </c>
      <c r="D6" s="218"/>
      <c r="E6" s="218"/>
      <c r="F6" s="68"/>
      <c r="G6" s="425"/>
    </row>
    <row r="7" spans="1:7" ht="47.25" thickBot="1" x14ac:dyDescent="0.4">
      <c r="A7" s="87">
        <v>7902</v>
      </c>
      <c r="B7" s="88">
        <v>4</v>
      </c>
      <c r="C7" s="197" t="s">
        <v>94</v>
      </c>
      <c r="D7" s="193">
        <v>0.05</v>
      </c>
      <c r="E7" s="193">
        <v>0.04</v>
      </c>
      <c r="F7" s="91" t="s">
        <v>23</v>
      </c>
      <c r="G7" s="425"/>
    </row>
    <row r="8" spans="1:7" x14ac:dyDescent="0.35">
      <c r="C8" s="426" t="s">
        <v>558</v>
      </c>
      <c r="D8" s="426"/>
      <c r="E8" s="426"/>
      <c r="F8" s="426"/>
    </row>
    <row r="9" spans="1:7" x14ac:dyDescent="0.35">
      <c r="C9" s="166" t="s">
        <v>496</v>
      </c>
    </row>
    <row r="10" spans="1:7" ht="24" thickBot="1" x14ac:dyDescent="0.4">
      <c r="A10" s="87">
        <v>7821</v>
      </c>
      <c r="B10" s="87"/>
      <c r="C10" s="424" t="s">
        <v>559</v>
      </c>
      <c r="D10" s="424"/>
      <c r="E10" s="424"/>
      <c r="F10" s="424"/>
    </row>
    <row r="11" spans="1:7" x14ac:dyDescent="0.35">
      <c r="C11" s="194" t="s">
        <v>45</v>
      </c>
      <c r="D11" s="308">
        <v>44348</v>
      </c>
      <c r="E11" s="419" t="s">
        <v>509</v>
      </c>
      <c r="F11" s="418"/>
      <c r="G11" s="425" t="s">
        <v>560</v>
      </c>
    </row>
    <row r="12" spans="1:7" x14ac:dyDescent="0.35">
      <c r="A12" s="87">
        <v>7821</v>
      </c>
      <c r="B12" s="88">
        <v>1</v>
      </c>
      <c r="C12" s="195" t="s">
        <v>46</v>
      </c>
      <c r="D12" s="210">
        <v>0.6</v>
      </c>
      <c r="E12" s="180">
        <v>0.38</v>
      </c>
      <c r="F12" s="89" t="s">
        <v>47</v>
      </c>
      <c r="G12" s="425"/>
    </row>
    <row r="13" spans="1:7" ht="75" customHeight="1" x14ac:dyDescent="0.35">
      <c r="A13" s="87">
        <v>7821</v>
      </c>
      <c r="B13" s="88">
        <v>2</v>
      </c>
      <c r="C13" s="196" t="s">
        <v>190</v>
      </c>
      <c r="D13" s="210">
        <v>0.15</v>
      </c>
      <c r="E13" s="180">
        <v>0.43</v>
      </c>
      <c r="F13" s="90" t="s">
        <v>48</v>
      </c>
      <c r="G13" s="425"/>
    </row>
    <row r="14" spans="1:7" ht="46.5" x14ac:dyDescent="0.35">
      <c r="A14" s="87">
        <v>7821</v>
      </c>
      <c r="B14" s="88">
        <v>2</v>
      </c>
      <c r="C14" s="196" t="s">
        <v>189</v>
      </c>
      <c r="D14" s="210">
        <v>0.2</v>
      </c>
      <c r="E14" s="180">
        <v>0.14000000000000001</v>
      </c>
      <c r="F14" s="89" t="s">
        <v>36</v>
      </c>
      <c r="G14" s="425"/>
    </row>
    <row r="15" spans="1:7" ht="27" customHeight="1" thickBot="1" x14ac:dyDescent="0.4">
      <c r="A15" s="87">
        <v>7821</v>
      </c>
      <c r="B15" s="88">
        <v>4</v>
      </c>
      <c r="C15" s="197" t="s">
        <v>94</v>
      </c>
      <c r="D15" s="212">
        <v>0.05</v>
      </c>
      <c r="E15" s="193">
        <v>0.05</v>
      </c>
      <c r="F15" s="91" t="s">
        <v>23</v>
      </c>
      <c r="G15" s="425"/>
    </row>
    <row r="16" spans="1:7" x14ac:dyDescent="0.35">
      <c r="C16" s="426" t="s">
        <v>560</v>
      </c>
      <c r="D16" s="426"/>
      <c r="E16" s="426"/>
      <c r="F16" s="426"/>
    </row>
    <row r="17" spans="1:7" x14ac:dyDescent="0.35">
      <c r="C17" s="166" t="s">
        <v>495</v>
      </c>
    </row>
    <row r="18" spans="1:7" ht="24" thickBot="1" x14ac:dyDescent="0.4">
      <c r="A18" s="87">
        <v>7805</v>
      </c>
      <c r="B18" s="87"/>
      <c r="C18" s="424" t="s">
        <v>561</v>
      </c>
      <c r="D18" s="424"/>
      <c r="E18" s="424"/>
      <c r="F18" s="424"/>
    </row>
    <row r="19" spans="1:7" x14ac:dyDescent="0.35">
      <c r="C19" s="194" t="s">
        <v>45</v>
      </c>
      <c r="D19" s="308">
        <v>44348</v>
      </c>
      <c r="E19" s="419" t="s">
        <v>509</v>
      </c>
      <c r="F19" s="418"/>
      <c r="G19" s="425" t="s">
        <v>562</v>
      </c>
    </row>
    <row r="20" spans="1:7" x14ac:dyDescent="0.35">
      <c r="A20" s="87">
        <v>7805</v>
      </c>
      <c r="B20" s="88">
        <v>3</v>
      </c>
      <c r="C20" s="195" t="s">
        <v>57</v>
      </c>
      <c r="D20" s="210">
        <v>0.48</v>
      </c>
      <c r="E20" s="180">
        <v>0.46</v>
      </c>
      <c r="F20" s="78" t="s">
        <v>546</v>
      </c>
      <c r="G20" s="425"/>
    </row>
    <row r="21" spans="1:7" ht="46.5" customHeight="1" x14ac:dyDescent="0.35">
      <c r="A21" s="87">
        <v>7805</v>
      </c>
      <c r="B21" s="88">
        <v>1</v>
      </c>
      <c r="C21" s="196" t="s">
        <v>188</v>
      </c>
      <c r="D21" s="210">
        <v>0.37</v>
      </c>
      <c r="E21" s="180">
        <v>0.09</v>
      </c>
      <c r="F21" s="90" t="s">
        <v>39</v>
      </c>
      <c r="G21" s="425"/>
    </row>
    <row r="22" spans="1:7" ht="46.5" x14ac:dyDescent="0.35">
      <c r="A22" s="87">
        <v>7805</v>
      </c>
      <c r="B22" s="88">
        <v>2</v>
      </c>
      <c r="C22" s="196" t="s">
        <v>189</v>
      </c>
      <c r="D22" s="210">
        <v>0.1</v>
      </c>
      <c r="E22" s="180">
        <v>0.4</v>
      </c>
      <c r="F22" s="89" t="s">
        <v>545</v>
      </c>
      <c r="G22" s="425"/>
    </row>
    <row r="23" spans="1:7" ht="24" customHeight="1" thickBot="1" x14ac:dyDescent="0.4">
      <c r="A23" s="87">
        <v>7805</v>
      </c>
      <c r="B23" s="88">
        <v>4</v>
      </c>
      <c r="C23" s="197" t="s">
        <v>94</v>
      </c>
      <c r="D23" s="212">
        <v>0.05</v>
      </c>
      <c r="E23" s="193">
        <v>0.05</v>
      </c>
      <c r="F23" s="91" t="s">
        <v>23</v>
      </c>
      <c r="G23" s="425"/>
    </row>
    <row r="24" spans="1:7" x14ac:dyDescent="0.35">
      <c r="C24" s="426" t="s">
        <v>562</v>
      </c>
      <c r="D24" s="426"/>
      <c r="E24" s="426"/>
      <c r="F24" s="426"/>
    </row>
    <row r="25" spans="1:7" x14ac:dyDescent="0.35">
      <c r="C25" s="166" t="s">
        <v>494</v>
      </c>
    </row>
    <row r="26" spans="1:7" ht="24" thickBot="1" x14ac:dyDescent="0.4">
      <c r="A26" s="87">
        <v>9638</v>
      </c>
      <c r="B26" s="87"/>
      <c r="C26" s="422" t="s">
        <v>563</v>
      </c>
      <c r="D26" s="422"/>
      <c r="E26" s="422"/>
      <c r="F26" s="422"/>
    </row>
    <row r="27" spans="1:7" x14ac:dyDescent="0.35">
      <c r="C27" s="314" t="s">
        <v>45</v>
      </c>
      <c r="D27" s="309">
        <v>44348</v>
      </c>
      <c r="E27" s="417" t="s">
        <v>509</v>
      </c>
      <c r="F27" s="418"/>
      <c r="G27" s="420" t="s">
        <v>564</v>
      </c>
    </row>
    <row r="28" spans="1:7" x14ac:dyDescent="0.35">
      <c r="A28" s="87">
        <v>9638</v>
      </c>
      <c r="B28" s="88">
        <v>1</v>
      </c>
      <c r="C28" s="315" t="s">
        <v>46</v>
      </c>
      <c r="D28" s="84">
        <v>0.67</v>
      </c>
      <c r="E28" s="317">
        <v>0.38</v>
      </c>
      <c r="F28" s="93" t="s">
        <v>47</v>
      </c>
      <c r="G28" s="420"/>
    </row>
    <row r="29" spans="1:7" ht="93" x14ac:dyDescent="0.35">
      <c r="A29" s="87">
        <v>9638</v>
      </c>
      <c r="B29" s="88">
        <v>2</v>
      </c>
      <c r="C29" s="312" t="s">
        <v>185</v>
      </c>
      <c r="D29" s="84">
        <v>0.1</v>
      </c>
      <c r="E29" s="317">
        <v>0.35</v>
      </c>
      <c r="F29" s="89" t="s">
        <v>48</v>
      </c>
      <c r="G29" s="420"/>
    </row>
    <row r="30" spans="1:7" x14ac:dyDescent="0.35">
      <c r="A30" s="87">
        <v>9638</v>
      </c>
      <c r="B30" s="88">
        <v>3</v>
      </c>
      <c r="C30" s="312" t="s">
        <v>99</v>
      </c>
      <c r="D30" s="84">
        <v>0.02</v>
      </c>
      <c r="E30" s="317">
        <v>0.04</v>
      </c>
      <c r="F30" s="90" t="s">
        <v>543</v>
      </c>
      <c r="G30" s="420"/>
    </row>
    <row r="31" spans="1:7" ht="46.5" x14ac:dyDescent="0.35">
      <c r="A31" s="87">
        <v>9638</v>
      </c>
      <c r="B31" s="88">
        <v>3</v>
      </c>
      <c r="C31" s="312" t="s">
        <v>186</v>
      </c>
      <c r="D31" s="84">
        <v>0.08</v>
      </c>
      <c r="E31" s="317">
        <v>0.06</v>
      </c>
      <c r="F31" s="78" t="s">
        <v>546</v>
      </c>
      <c r="G31" s="420"/>
    </row>
    <row r="32" spans="1:7" ht="46.5" x14ac:dyDescent="0.35">
      <c r="A32" s="87">
        <v>9638</v>
      </c>
      <c r="B32" s="88">
        <v>2</v>
      </c>
      <c r="C32" s="312" t="s">
        <v>187</v>
      </c>
      <c r="D32" s="84">
        <v>0.08</v>
      </c>
      <c r="E32" s="317">
        <v>0.12</v>
      </c>
      <c r="F32" s="93" t="s">
        <v>36</v>
      </c>
      <c r="G32" s="420"/>
    </row>
    <row r="33" spans="1:7" ht="24" thickBot="1" x14ac:dyDescent="0.4">
      <c r="A33" s="87">
        <v>9638</v>
      </c>
      <c r="B33" s="88">
        <v>4</v>
      </c>
      <c r="C33" s="313"/>
      <c r="D33" s="310">
        <v>0.05</v>
      </c>
      <c r="E33" s="318">
        <v>0.05</v>
      </c>
      <c r="F33" s="94" t="s">
        <v>23</v>
      </c>
      <c r="G33" s="420"/>
    </row>
    <row r="34" spans="1:7" x14ac:dyDescent="0.35">
      <c r="C34" s="427" t="s">
        <v>564</v>
      </c>
      <c r="D34" s="427"/>
      <c r="E34" s="427"/>
      <c r="F34" s="427"/>
    </row>
    <row r="35" spans="1:7" x14ac:dyDescent="0.35">
      <c r="C35" s="319" t="s">
        <v>493</v>
      </c>
      <c r="D35" s="256"/>
      <c r="E35" s="257"/>
      <c r="F35" s="258"/>
    </row>
    <row r="36" spans="1:7" ht="24" thickBot="1" x14ac:dyDescent="0.4">
      <c r="A36" s="87">
        <v>9654</v>
      </c>
      <c r="B36" s="87"/>
      <c r="C36" s="422" t="s">
        <v>566</v>
      </c>
      <c r="D36" s="422"/>
      <c r="E36" s="422"/>
      <c r="F36" s="422"/>
    </row>
    <row r="37" spans="1:7" x14ac:dyDescent="0.35">
      <c r="C37" s="311" t="s">
        <v>45</v>
      </c>
      <c r="D37" s="309">
        <v>44348</v>
      </c>
      <c r="E37" s="417" t="s">
        <v>509</v>
      </c>
      <c r="F37" s="418"/>
      <c r="G37" s="420" t="s">
        <v>567</v>
      </c>
    </row>
    <row r="38" spans="1:7" x14ac:dyDescent="0.35">
      <c r="A38" s="87">
        <v>9654</v>
      </c>
      <c r="B38" s="88">
        <v>2</v>
      </c>
      <c r="C38" s="316" t="s">
        <v>216</v>
      </c>
      <c r="D38" s="84">
        <v>0.68</v>
      </c>
      <c r="E38" s="320">
        <v>0.68</v>
      </c>
      <c r="F38" s="90" t="s">
        <v>48</v>
      </c>
      <c r="G38" s="420"/>
    </row>
    <row r="39" spans="1:7" ht="69.75" x14ac:dyDescent="0.35">
      <c r="A39" s="87">
        <v>9654</v>
      </c>
      <c r="B39" s="88">
        <v>2</v>
      </c>
      <c r="C39" s="312" t="s">
        <v>217</v>
      </c>
      <c r="D39" s="84">
        <v>0.22</v>
      </c>
      <c r="E39" s="320">
        <v>0.22</v>
      </c>
      <c r="F39" s="90" t="s">
        <v>36</v>
      </c>
      <c r="G39" s="420"/>
    </row>
    <row r="40" spans="1:7" x14ac:dyDescent="0.35">
      <c r="A40" s="87">
        <v>9654</v>
      </c>
      <c r="B40" s="88">
        <v>1</v>
      </c>
      <c r="C40" s="312" t="s">
        <v>218</v>
      </c>
      <c r="D40" s="84">
        <v>0.05</v>
      </c>
      <c r="E40" s="320">
        <v>0.05</v>
      </c>
      <c r="F40" s="90" t="s">
        <v>47</v>
      </c>
      <c r="G40" s="420"/>
    </row>
    <row r="41" spans="1:7" ht="46.5" x14ac:dyDescent="0.35">
      <c r="A41" s="87">
        <v>9654</v>
      </c>
      <c r="B41" s="88">
        <v>4</v>
      </c>
      <c r="C41" s="312" t="s">
        <v>219</v>
      </c>
      <c r="D41" s="84">
        <v>0.05</v>
      </c>
      <c r="E41" s="321">
        <v>0.05</v>
      </c>
      <c r="F41" s="89" t="s">
        <v>23</v>
      </c>
      <c r="G41" s="420"/>
    </row>
    <row r="42" spans="1:7" ht="24" thickBot="1" x14ac:dyDescent="0.4">
      <c r="A42" s="87">
        <v>9654</v>
      </c>
      <c r="C42" s="313" t="s">
        <v>220</v>
      </c>
      <c r="D42" s="310">
        <v>0</v>
      </c>
      <c r="E42" s="322"/>
      <c r="F42" s="95"/>
      <c r="G42" s="420"/>
    </row>
    <row r="43" spans="1:7" x14ac:dyDescent="0.35">
      <c r="C43" s="421" t="s">
        <v>567</v>
      </c>
      <c r="D43" s="421"/>
      <c r="E43" s="421"/>
      <c r="F43" s="421"/>
    </row>
    <row r="44" spans="1:7" x14ac:dyDescent="0.35">
      <c r="C44" s="166" t="s">
        <v>492</v>
      </c>
      <c r="D44" s="270"/>
      <c r="E44" s="96"/>
      <c r="F44" s="96"/>
    </row>
    <row r="45" spans="1:7" ht="24" thickBot="1" x14ac:dyDescent="0.4">
      <c r="A45" s="87"/>
      <c r="B45" s="87"/>
      <c r="C45" s="422" t="s">
        <v>569</v>
      </c>
      <c r="D45" s="422"/>
      <c r="E45" s="422"/>
      <c r="F45" s="422"/>
    </row>
    <row r="46" spans="1:7" x14ac:dyDescent="0.35">
      <c r="C46" s="194" t="s">
        <v>45</v>
      </c>
      <c r="D46" s="323">
        <v>44348</v>
      </c>
      <c r="E46" s="419" t="s">
        <v>509</v>
      </c>
      <c r="F46" s="418"/>
      <c r="G46" s="420" t="s">
        <v>568</v>
      </c>
    </row>
    <row r="47" spans="1:7" x14ac:dyDescent="0.35">
      <c r="C47" s="198" t="s">
        <v>52</v>
      </c>
      <c r="D47" s="327">
        <v>0.65</v>
      </c>
      <c r="E47" s="180">
        <v>0.65</v>
      </c>
      <c r="F47" s="89" t="s">
        <v>53</v>
      </c>
      <c r="G47" s="420"/>
    </row>
    <row r="48" spans="1:7" ht="46.5" x14ac:dyDescent="0.35">
      <c r="C48" s="196" t="s">
        <v>109</v>
      </c>
      <c r="D48" s="327">
        <v>0.35</v>
      </c>
      <c r="E48" s="180">
        <v>0.35</v>
      </c>
      <c r="F48" s="89" t="s">
        <v>23</v>
      </c>
      <c r="G48" s="420"/>
    </row>
    <row r="49" spans="1:9" ht="24" thickBot="1" x14ac:dyDescent="0.4">
      <c r="C49" s="197"/>
      <c r="D49" s="328"/>
      <c r="E49" s="193"/>
      <c r="F49" s="91"/>
      <c r="G49" s="420"/>
    </row>
    <row r="50" spans="1:9" x14ac:dyDescent="0.35">
      <c r="C50" s="421" t="s">
        <v>568</v>
      </c>
      <c r="D50" s="421"/>
      <c r="E50" s="421"/>
      <c r="F50" s="421"/>
    </row>
    <row r="51" spans="1:9" x14ac:dyDescent="0.35">
      <c r="A51" s="87"/>
      <c r="B51" s="87"/>
      <c r="C51" s="166" t="s">
        <v>498</v>
      </c>
      <c r="D51" s="329"/>
    </row>
    <row r="52" spans="1:9" ht="24" thickBot="1" x14ac:dyDescent="0.4">
      <c r="A52" s="87"/>
      <c r="B52" s="87"/>
      <c r="C52" s="422" t="s">
        <v>570</v>
      </c>
      <c r="D52" s="422"/>
      <c r="E52" s="422"/>
      <c r="F52" s="422"/>
    </row>
    <row r="53" spans="1:9" x14ac:dyDescent="0.35">
      <c r="C53" s="194" t="s">
        <v>45</v>
      </c>
      <c r="D53" s="323">
        <v>44348</v>
      </c>
      <c r="E53" s="419" t="s">
        <v>509</v>
      </c>
      <c r="F53" s="418"/>
      <c r="G53" s="420" t="s">
        <v>571</v>
      </c>
    </row>
    <row r="54" spans="1:9" x14ac:dyDescent="0.35">
      <c r="C54" s="226" t="s">
        <v>499</v>
      </c>
      <c r="D54" s="327">
        <v>0.95</v>
      </c>
      <c r="E54" s="180">
        <v>0.95</v>
      </c>
      <c r="F54" s="89" t="s">
        <v>501</v>
      </c>
      <c r="G54" s="420"/>
    </row>
    <row r="55" spans="1:9" ht="116.25" x14ac:dyDescent="0.35">
      <c r="C55" s="271" t="s">
        <v>500</v>
      </c>
      <c r="D55" s="327">
        <v>0.05</v>
      </c>
      <c r="E55" s="180">
        <v>0.05</v>
      </c>
      <c r="F55" s="89" t="s">
        <v>23</v>
      </c>
      <c r="G55" s="420"/>
    </row>
    <row r="56" spans="1:9" ht="24" thickBot="1" x14ac:dyDescent="0.4">
      <c r="C56" s="197"/>
      <c r="D56" s="313"/>
      <c r="E56" s="193"/>
      <c r="F56" s="91"/>
      <c r="G56" s="420"/>
    </row>
    <row r="57" spans="1:9" x14ac:dyDescent="0.35">
      <c r="C57" s="421" t="s">
        <v>571</v>
      </c>
      <c r="D57" s="421"/>
      <c r="E57" s="421"/>
      <c r="F57" s="421"/>
    </row>
    <row r="58" spans="1:9" ht="25.5" x14ac:dyDescent="0.35">
      <c r="C58" s="251" t="s">
        <v>254</v>
      </c>
      <c r="D58" s="251"/>
      <c r="E58" s="111"/>
      <c r="F58" s="111"/>
      <c r="G58" s="65"/>
      <c r="H58" s="65"/>
      <c r="I58" s="65"/>
    </row>
    <row r="59" spans="1:9" ht="25.5" x14ac:dyDescent="0.35">
      <c r="C59" s="251" t="s">
        <v>276</v>
      </c>
      <c r="D59" s="251"/>
      <c r="E59" s="111"/>
      <c r="F59" s="111"/>
      <c r="G59" s="65"/>
      <c r="H59" s="65"/>
      <c r="I59" s="65"/>
    </row>
    <row r="60" spans="1:9" ht="25.5" x14ac:dyDescent="0.35">
      <c r="C60" s="251" t="s">
        <v>255</v>
      </c>
      <c r="D60" s="251"/>
      <c r="E60" s="111"/>
      <c r="F60" s="111"/>
      <c r="G60" s="65"/>
      <c r="H60" s="65"/>
      <c r="I60" s="65"/>
    </row>
    <row r="61" spans="1:9" ht="25.5" x14ac:dyDescent="0.35">
      <c r="C61" s="251" t="s">
        <v>256</v>
      </c>
      <c r="D61" s="251"/>
      <c r="E61" s="111"/>
      <c r="F61" s="111"/>
      <c r="G61" s="65"/>
      <c r="H61" s="65"/>
      <c r="I61" s="65"/>
    </row>
    <row r="62" spans="1:9" ht="25.5" x14ac:dyDescent="0.35">
      <c r="C62" s="251" t="s">
        <v>257</v>
      </c>
      <c r="D62" s="251"/>
      <c r="E62" s="111"/>
      <c r="F62" s="111"/>
      <c r="G62" s="65"/>
      <c r="H62" s="65"/>
      <c r="I62" s="65"/>
    </row>
    <row r="63" spans="1:9" ht="25.5" x14ac:dyDescent="0.35">
      <c r="C63" s="251" t="s">
        <v>258</v>
      </c>
      <c r="D63" s="251"/>
      <c r="E63" s="111"/>
      <c r="F63" s="111"/>
      <c r="G63" s="65"/>
      <c r="H63" s="65"/>
      <c r="I63" s="65"/>
    </row>
    <row r="64" spans="1:9" ht="25.5" x14ac:dyDescent="0.35">
      <c r="C64" s="251" t="s">
        <v>235</v>
      </c>
      <c r="D64" s="251"/>
      <c r="E64" s="111"/>
      <c r="F64" s="111"/>
      <c r="G64" s="65"/>
      <c r="H64" s="65"/>
      <c r="I64" s="65"/>
    </row>
    <row r="65" spans="3:9" ht="25.5" x14ac:dyDescent="0.35">
      <c r="C65" s="251" t="s">
        <v>277</v>
      </c>
      <c r="D65" s="251"/>
      <c r="E65" s="111"/>
      <c r="F65" s="111"/>
      <c r="G65" s="65"/>
      <c r="H65" s="65"/>
      <c r="I65" s="65"/>
    </row>
    <row r="66" spans="3:9" ht="25.5" x14ac:dyDescent="0.35">
      <c r="C66" s="251" t="s">
        <v>259</v>
      </c>
      <c r="D66" s="251"/>
      <c r="E66" s="111"/>
      <c r="F66" s="111"/>
      <c r="G66" s="65"/>
      <c r="H66" s="65"/>
      <c r="I66" s="65"/>
    </row>
    <row r="67" spans="3:9" ht="25.5" x14ac:dyDescent="0.35">
      <c r="C67" s="251" t="s">
        <v>260</v>
      </c>
      <c r="D67" s="251"/>
      <c r="E67" s="111"/>
      <c r="F67" s="111"/>
      <c r="G67" s="65"/>
      <c r="H67" s="65"/>
      <c r="I67" s="65"/>
    </row>
    <row r="68" spans="3:9" x14ac:dyDescent="0.35">
      <c r="C68" s="251" t="s">
        <v>278</v>
      </c>
      <c r="D68" s="251"/>
      <c r="E68" s="65"/>
      <c r="F68" s="65"/>
      <c r="G68" s="65"/>
      <c r="H68" s="65"/>
      <c r="I68" s="65"/>
    </row>
    <row r="69" spans="3:9" x14ac:dyDescent="0.35">
      <c r="C69" s="251" t="s">
        <v>261</v>
      </c>
      <c r="D69" s="251"/>
    </row>
    <row r="70" spans="3:9" x14ac:dyDescent="0.35">
      <c r="C70" s="251" t="s">
        <v>262</v>
      </c>
      <c r="D70" s="251"/>
    </row>
    <row r="71" spans="3:9" x14ac:dyDescent="0.35">
      <c r="C71" s="251" t="s">
        <v>273</v>
      </c>
      <c r="D71" s="251"/>
    </row>
    <row r="72" spans="3:9" x14ac:dyDescent="0.35">
      <c r="C72" s="251" t="s">
        <v>279</v>
      </c>
      <c r="D72" s="251"/>
    </row>
    <row r="73" spans="3:9" x14ac:dyDescent="0.35">
      <c r="C73" s="251" t="s">
        <v>263</v>
      </c>
      <c r="D73" s="251"/>
    </row>
    <row r="74" spans="3:9" x14ac:dyDescent="0.35">
      <c r="C74" s="251" t="s">
        <v>274</v>
      </c>
      <c r="D74" s="251"/>
    </row>
    <row r="75" spans="3:9" x14ac:dyDescent="0.35">
      <c r="C75" s="251" t="s">
        <v>264</v>
      </c>
      <c r="D75" s="251"/>
    </row>
    <row r="76" spans="3:9" x14ac:dyDescent="0.35">
      <c r="C76" s="251" t="s">
        <v>265</v>
      </c>
      <c r="D76" s="251"/>
    </row>
    <row r="77" spans="3:9" x14ac:dyDescent="0.35">
      <c r="C77" s="251" t="s">
        <v>275</v>
      </c>
      <c r="D77" s="251"/>
    </row>
    <row r="78" spans="3:9" x14ac:dyDescent="0.35">
      <c r="C78" s="251" t="s">
        <v>266</v>
      </c>
      <c r="D78" s="251"/>
    </row>
    <row r="79" spans="3:9" x14ac:dyDescent="0.35">
      <c r="C79" s="251" t="s">
        <v>267</v>
      </c>
      <c r="D79" s="251"/>
    </row>
    <row r="80" spans="3:9" x14ac:dyDescent="0.35">
      <c r="C80" s="251" t="s">
        <v>268</v>
      </c>
      <c r="D80" s="251"/>
    </row>
    <row r="81" spans="1:4" x14ac:dyDescent="0.35">
      <c r="C81" s="251" t="s">
        <v>280</v>
      </c>
      <c r="D81" s="251"/>
    </row>
    <row r="82" spans="1:4" x14ac:dyDescent="0.35">
      <c r="C82" s="251" t="s">
        <v>269</v>
      </c>
      <c r="D82" s="251"/>
    </row>
    <row r="83" spans="1:4" x14ac:dyDescent="0.35">
      <c r="C83" s="251" t="s">
        <v>270</v>
      </c>
      <c r="D83" s="251"/>
    </row>
    <row r="84" spans="1:4" x14ac:dyDescent="0.35">
      <c r="C84" s="251" t="s">
        <v>271</v>
      </c>
      <c r="D84" s="251"/>
    </row>
    <row r="85" spans="1:4" x14ac:dyDescent="0.35">
      <c r="C85" s="251" t="s">
        <v>272</v>
      </c>
      <c r="D85" s="251"/>
    </row>
    <row r="86" spans="1:4" x14ac:dyDescent="0.35">
      <c r="C86" s="251" t="s">
        <v>281</v>
      </c>
      <c r="D86" s="251"/>
    </row>
    <row r="87" spans="1:4" x14ac:dyDescent="0.35">
      <c r="C87" s="334" t="s">
        <v>549</v>
      </c>
    </row>
    <row r="88" spans="1:4" x14ac:dyDescent="0.35">
      <c r="C88" s="334" t="s">
        <v>550</v>
      </c>
    </row>
    <row r="89" spans="1:4" x14ac:dyDescent="0.35">
      <c r="C89" s="334" t="s">
        <v>551</v>
      </c>
    </row>
    <row r="90" spans="1:4" x14ac:dyDescent="0.35">
      <c r="C90" s="334" t="s">
        <v>552</v>
      </c>
    </row>
    <row r="91" spans="1:4" s="423" customFormat="1" x14ac:dyDescent="0.35">
      <c r="A91" s="423" t="s">
        <v>553</v>
      </c>
    </row>
  </sheetData>
  <mergeCells count="29">
    <mergeCell ref="C45:F45"/>
    <mergeCell ref="E3:F3"/>
    <mergeCell ref="E11:F11"/>
    <mergeCell ref="E19:F19"/>
    <mergeCell ref="E27:F27"/>
    <mergeCell ref="E37:F37"/>
    <mergeCell ref="A91:XFD91"/>
    <mergeCell ref="C2:F2"/>
    <mergeCell ref="G3:G7"/>
    <mergeCell ref="C8:F8"/>
    <mergeCell ref="C10:F10"/>
    <mergeCell ref="G11:G15"/>
    <mergeCell ref="C16:F16"/>
    <mergeCell ref="C18:F18"/>
    <mergeCell ref="G19:G23"/>
    <mergeCell ref="C24:F24"/>
    <mergeCell ref="C26:F26"/>
    <mergeCell ref="G27:G33"/>
    <mergeCell ref="C34:F34"/>
    <mergeCell ref="C36:F36"/>
    <mergeCell ref="G37:G42"/>
    <mergeCell ref="C43:F43"/>
    <mergeCell ref="G46:G49"/>
    <mergeCell ref="C50:F50"/>
    <mergeCell ref="C52:F52"/>
    <mergeCell ref="G53:G56"/>
    <mergeCell ref="C57:F57"/>
    <mergeCell ref="E53:F53"/>
    <mergeCell ref="E46:F46"/>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rightToLeft="1" view="pageBreakPreview" topLeftCell="C30" zoomScale="60" zoomScaleNormal="70" workbookViewId="0">
      <selection activeCell="K43" sqref="K43"/>
    </sheetView>
  </sheetViews>
  <sheetFormatPr defaultRowHeight="23.25" x14ac:dyDescent="0.35"/>
  <cols>
    <col min="1" max="2" width="8" style="88" hidden="1" customWidth="1"/>
    <col min="3" max="3" width="145.625" style="88" customWidth="1"/>
    <col min="4" max="4" width="9.375" style="88" customWidth="1"/>
    <col min="5" max="5" width="7.25" style="88" bestFit="1" customWidth="1"/>
    <col min="6" max="6" width="56.75" style="88" customWidth="1"/>
    <col min="7" max="16384" width="9" style="88"/>
  </cols>
  <sheetData>
    <row r="1" spans="1:7" x14ac:dyDescent="0.35">
      <c r="C1" s="168" t="s">
        <v>195</v>
      </c>
    </row>
    <row r="2" spans="1:7" ht="24" thickBot="1" x14ac:dyDescent="0.4">
      <c r="A2" s="87">
        <v>6191</v>
      </c>
      <c r="B2" s="87"/>
      <c r="C2" s="424" t="s">
        <v>557</v>
      </c>
      <c r="D2" s="424"/>
      <c r="E2" s="424"/>
      <c r="F2" s="424"/>
    </row>
    <row r="3" spans="1:7" x14ac:dyDescent="0.35">
      <c r="C3" s="324" t="s">
        <v>45</v>
      </c>
      <c r="D3" s="309">
        <v>44348</v>
      </c>
      <c r="E3" s="417" t="s">
        <v>471</v>
      </c>
      <c r="F3" s="418"/>
      <c r="G3" s="425" t="s">
        <v>558</v>
      </c>
    </row>
    <row r="4" spans="1:7" x14ac:dyDescent="0.35">
      <c r="A4" s="87">
        <v>6191</v>
      </c>
      <c r="B4" s="88">
        <v>1</v>
      </c>
      <c r="C4" s="325" t="s">
        <v>46</v>
      </c>
      <c r="D4" s="84">
        <v>0.67</v>
      </c>
      <c r="E4" s="330">
        <v>0.38</v>
      </c>
      <c r="F4" s="110" t="s">
        <v>47</v>
      </c>
      <c r="G4" s="425"/>
    </row>
    <row r="5" spans="1:7" ht="69.75" x14ac:dyDescent="0.35">
      <c r="A5" s="87">
        <v>6191</v>
      </c>
      <c r="B5" s="88">
        <v>2</v>
      </c>
      <c r="C5" s="326" t="s">
        <v>185</v>
      </c>
      <c r="D5" s="84">
        <v>0.1</v>
      </c>
      <c r="E5" s="330">
        <v>0.35</v>
      </c>
      <c r="F5" s="110" t="s">
        <v>48</v>
      </c>
      <c r="G5" s="425"/>
    </row>
    <row r="6" spans="1:7" x14ac:dyDescent="0.35">
      <c r="A6" s="87">
        <v>6191</v>
      </c>
      <c r="B6" s="88">
        <v>3</v>
      </c>
      <c r="C6" s="326" t="s">
        <v>99</v>
      </c>
      <c r="D6" s="84">
        <v>0.02</v>
      </c>
      <c r="E6" s="330">
        <v>0.04</v>
      </c>
      <c r="F6" s="90" t="s">
        <v>543</v>
      </c>
      <c r="G6" s="425"/>
    </row>
    <row r="7" spans="1:7" ht="46.5" x14ac:dyDescent="0.35">
      <c r="A7" s="87">
        <v>6191</v>
      </c>
      <c r="B7" s="88">
        <v>3</v>
      </c>
      <c r="C7" s="326" t="s">
        <v>196</v>
      </c>
      <c r="D7" s="84">
        <v>0.08</v>
      </c>
      <c r="E7" s="330">
        <v>0.06</v>
      </c>
      <c r="F7" s="78" t="s">
        <v>546</v>
      </c>
      <c r="G7" s="425"/>
    </row>
    <row r="8" spans="1:7" x14ac:dyDescent="0.35">
      <c r="A8" s="87">
        <v>6191</v>
      </c>
      <c r="B8" s="88">
        <v>2</v>
      </c>
      <c r="C8" s="326" t="s">
        <v>197</v>
      </c>
      <c r="D8" s="84">
        <v>0.08</v>
      </c>
      <c r="E8" s="330">
        <v>0.12</v>
      </c>
      <c r="F8" s="110" t="s">
        <v>36</v>
      </c>
      <c r="G8" s="425"/>
    </row>
    <row r="9" spans="1:7" ht="24" thickBot="1" x14ac:dyDescent="0.4">
      <c r="A9" s="87">
        <v>6191</v>
      </c>
      <c r="B9" s="88">
        <v>4</v>
      </c>
      <c r="C9" s="125"/>
      <c r="D9" s="310">
        <v>0.05</v>
      </c>
      <c r="E9" s="331">
        <v>0.05</v>
      </c>
      <c r="F9" s="126" t="s">
        <v>23</v>
      </c>
      <c r="G9" s="425"/>
    </row>
    <row r="10" spans="1:7" x14ac:dyDescent="0.35">
      <c r="A10" s="87">
        <v>6191</v>
      </c>
      <c r="C10" s="426" t="s">
        <v>558</v>
      </c>
      <c r="D10" s="426"/>
      <c r="E10" s="426"/>
      <c r="F10" s="426"/>
    </row>
    <row r="11" spans="1:7" x14ac:dyDescent="0.35">
      <c r="C11" s="168" t="s">
        <v>198</v>
      </c>
    </row>
    <row r="12" spans="1:7" ht="24" thickBot="1" x14ac:dyDescent="0.4">
      <c r="A12" s="87">
        <v>6345</v>
      </c>
      <c r="B12" s="87"/>
      <c r="C12" s="424" t="s">
        <v>559</v>
      </c>
      <c r="D12" s="424"/>
      <c r="E12" s="424"/>
      <c r="F12" s="424"/>
    </row>
    <row r="13" spans="1:7" x14ac:dyDescent="0.35">
      <c r="C13" s="324" t="s">
        <v>45</v>
      </c>
      <c r="D13" s="309">
        <v>44348</v>
      </c>
      <c r="E13" s="417" t="s">
        <v>471</v>
      </c>
      <c r="F13" s="418"/>
      <c r="G13" s="425" t="s">
        <v>560</v>
      </c>
    </row>
    <row r="14" spans="1:7" x14ac:dyDescent="0.35">
      <c r="A14" s="87">
        <v>6345</v>
      </c>
      <c r="B14" s="88">
        <v>3</v>
      </c>
      <c r="C14" s="325" t="s">
        <v>59</v>
      </c>
      <c r="D14" s="84">
        <v>0.15</v>
      </c>
      <c r="E14" s="320">
        <v>0.63</v>
      </c>
      <c r="F14" s="90" t="s">
        <v>35</v>
      </c>
      <c r="G14" s="425"/>
    </row>
    <row r="15" spans="1:7" x14ac:dyDescent="0.35">
      <c r="A15" s="87">
        <v>6345</v>
      </c>
      <c r="B15" s="88">
        <v>3</v>
      </c>
      <c r="C15" s="326" t="s">
        <v>199</v>
      </c>
      <c r="D15" s="84">
        <v>0.8</v>
      </c>
      <c r="E15" s="320">
        <v>0.33</v>
      </c>
      <c r="F15" s="90" t="s">
        <v>207</v>
      </c>
      <c r="G15" s="425"/>
    </row>
    <row r="16" spans="1:7" x14ac:dyDescent="0.35">
      <c r="A16" s="87">
        <v>6345</v>
      </c>
      <c r="C16" s="326" t="s">
        <v>189</v>
      </c>
      <c r="D16" s="84"/>
      <c r="E16" s="11"/>
      <c r="F16" s="68"/>
      <c r="G16" s="425"/>
    </row>
    <row r="17" spans="1:7" ht="24" thickBot="1" x14ac:dyDescent="0.4">
      <c r="A17" s="87">
        <v>6345</v>
      </c>
      <c r="B17" s="88">
        <v>4</v>
      </c>
      <c r="C17" s="332" t="s">
        <v>94</v>
      </c>
      <c r="D17" s="310">
        <v>0.05</v>
      </c>
      <c r="E17" s="333">
        <v>0.04</v>
      </c>
      <c r="F17" s="91" t="s">
        <v>23</v>
      </c>
      <c r="G17" s="425"/>
    </row>
    <row r="18" spans="1:7" x14ac:dyDescent="0.35">
      <c r="C18" s="426" t="s">
        <v>560</v>
      </c>
      <c r="D18" s="426"/>
      <c r="E18" s="426"/>
      <c r="F18" s="426"/>
    </row>
    <row r="19" spans="1:7" ht="25.5" x14ac:dyDescent="0.35">
      <c r="C19" s="251" t="s">
        <v>254</v>
      </c>
      <c r="D19" s="251"/>
      <c r="E19" s="111"/>
      <c r="F19" s="111"/>
    </row>
    <row r="20" spans="1:7" ht="25.5" x14ac:dyDescent="0.35">
      <c r="C20" s="251" t="s">
        <v>276</v>
      </c>
      <c r="D20" s="251"/>
      <c r="E20" s="111"/>
      <c r="F20" s="111"/>
    </row>
    <row r="21" spans="1:7" ht="25.5" x14ac:dyDescent="0.35">
      <c r="C21" s="251" t="s">
        <v>255</v>
      </c>
      <c r="D21" s="251"/>
      <c r="E21" s="111"/>
      <c r="F21" s="111"/>
    </row>
    <row r="22" spans="1:7" ht="25.5" x14ac:dyDescent="0.35">
      <c r="C22" s="251" t="s">
        <v>256</v>
      </c>
      <c r="D22" s="251"/>
      <c r="E22" s="111"/>
      <c r="F22" s="111"/>
    </row>
    <row r="23" spans="1:7" ht="25.5" x14ac:dyDescent="0.35">
      <c r="C23" s="251" t="s">
        <v>257</v>
      </c>
      <c r="D23" s="251"/>
      <c r="E23" s="111"/>
      <c r="F23" s="111"/>
    </row>
    <row r="24" spans="1:7" ht="25.5" x14ac:dyDescent="0.35">
      <c r="C24" s="251" t="s">
        <v>258</v>
      </c>
      <c r="D24" s="251"/>
      <c r="E24" s="111"/>
      <c r="F24" s="111"/>
    </row>
    <row r="25" spans="1:7" ht="25.5" x14ac:dyDescent="0.35">
      <c r="C25" s="251" t="s">
        <v>235</v>
      </c>
      <c r="D25" s="251"/>
      <c r="E25" s="111"/>
      <c r="F25" s="111"/>
    </row>
    <row r="26" spans="1:7" ht="25.5" x14ac:dyDescent="0.35">
      <c r="C26" s="251" t="s">
        <v>277</v>
      </c>
      <c r="D26" s="251"/>
      <c r="E26" s="111"/>
      <c r="F26" s="111"/>
    </row>
    <row r="27" spans="1:7" ht="25.5" x14ac:dyDescent="0.35">
      <c r="C27" s="251" t="s">
        <v>259</v>
      </c>
      <c r="D27" s="251"/>
      <c r="E27" s="111"/>
      <c r="F27" s="111"/>
    </row>
    <row r="28" spans="1:7" x14ac:dyDescent="0.35">
      <c r="C28" s="251" t="s">
        <v>260</v>
      </c>
      <c r="D28" s="251"/>
    </row>
    <row r="29" spans="1:7" x14ac:dyDescent="0.35">
      <c r="C29" s="251" t="s">
        <v>278</v>
      </c>
      <c r="D29" s="251"/>
    </row>
    <row r="30" spans="1:7" x14ac:dyDescent="0.35">
      <c r="C30" s="251" t="s">
        <v>261</v>
      </c>
      <c r="D30" s="251"/>
    </row>
    <row r="31" spans="1:7" x14ac:dyDescent="0.35">
      <c r="C31" s="251" t="s">
        <v>262</v>
      </c>
      <c r="D31" s="251"/>
    </row>
    <row r="32" spans="1:7" x14ac:dyDescent="0.35">
      <c r="C32" s="251" t="s">
        <v>273</v>
      </c>
      <c r="D32" s="251"/>
    </row>
    <row r="33" spans="3:4" x14ac:dyDescent="0.35">
      <c r="C33" s="251" t="s">
        <v>279</v>
      </c>
      <c r="D33" s="251"/>
    </row>
    <row r="34" spans="3:4" x14ac:dyDescent="0.35">
      <c r="C34" s="251" t="s">
        <v>263</v>
      </c>
      <c r="D34" s="251"/>
    </row>
    <row r="35" spans="3:4" x14ac:dyDescent="0.35">
      <c r="C35" s="251" t="s">
        <v>274</v>
      </c>
      <c r="D35" s="251"/>
    </row>
    <row r="36" spans="3:4" x14ac:dyDescent="0.35">
      <c r="C36" s="251" t="s">
        <v>264</v>
      </c>
      <c r="D36" s="251"/>
    </row>
    <row r="37" spans="3:4" x14ac:dyDescent="0.35">
      <c r="C37" s="251" t="s">
        <v>265</v>
      </c>
      <c r="D37" s="251"/>
    </row>
    <row r="38" spans="3:4" x14ac:dyDescent="0.35">
      <c r="C38" s="251" t="s">
        <v>275</v>
      </c>
      <c r="D38" s="251"/>
    </row>
    <row r="39" spans="3:4" x14ac:dyDescent="0.35">
      <c r="C39" s="251" t="s">
        <v>266</v>
      </c>
      <c r="D39" s="251"/>
    </row>
    <row r="40" spans="3:4" x14ac:dyDescent="0.35">
      <c r="C40" s="251" t="s">
        <v>267</v>
      </c>
      <c r="D40" s="251"/>
    </row>
    <row r="41" spans="3:4" x14ac:dyDescent="0.35">
      <c r="C41" s="251" t="s">
        <v>268</v>
      </c>
      <c r="D41" s="251"/>
    </row>
    <row r="42" spans="3:4" x14ac:dyDescent="0.35">
      <c r="C42" s="251" t="s">
        <v>280</v>
      </c>
      <c r="D42" s="251"/>
    </row>
    <row r="43" spans="3:4" x14ac:dyDescent="0.35">
      <c r="C43" s="251" t="s">
        <v>269</v>
      </c>
      <c r="D43" s="251"/>
    </row>
    <row r="44" spans="3:4" x14ac:dyDescent="0.35">
      <c r="C44" s="251" t="s">
        <v>270</v>
      </c>
      <c r="D44" s="251"/>
    </row>
    <row r="45" spans="3:4" x14ac:dyDescent="0.35">
      <c r="C45" s="251" t="s">
        <v>271</v>
      </c>
      <c r="D45" s="251"/>
    </row>
    <row r="46" spans="3:4" x14ac:dyDescent="0.35">
      <c r="C46" s="251" t="s">
        <v>272</v>
      </c>
      <c r="D46" s="251"/>
    </row>
    <row r="47" spans="3:4" x14ac:dyDescent="0.35">
      <c r="C47" s="251" t="s">
        <v>281</v>
      </c>
      <c r="D47" s="251"/>
    </row>
    <row r="48" spans="3:4" x14ac:dyDescent="0.35">
      <c r="C48" s="334" t="s">
        <v>549</v>
      </c>
    </row>
    <row r="49" spans="1:3" x14ac:dyDescent="0.35">
      <c r="C49" s="334" t="s">
        <v>550</v>
      </c>
    </row>
    <row r="50" spans="1:3" x14ac:dyDescent="0.35">
      <c r="C50" s="334" t="s">
        <v>551</v>
      </c>
    </row>
    <row r="51" spans="1:3" x14ac:dyDescent="0.35">
      <c r="C51" s="334" t="s">
        <v>552</v>
      </c>
    </row>
    <row r="52" spans="1:3" s="423" customFormat="1" x14ac:dyDescent="0.35">
      <c r="A52" s="423" t="s">
        <v>553</v>
      </c>
    </row>
  </sheetData>
  <mergeCells count="9">
    <mergeCell ref="C18:F18"/>
    <mergeCell ref="A52:XFD52"/>
    <mergeCell ref="E3:F3"/>
    <mergeCell ref="E13:F13"/>
    <mergeCell ref="C2:F2"/>
    <mergeCell ref="G3:G9"/>
    <mergeCell ref="C10:F10"/>
    <mergeCell ref="C12:F12"/>
    <mergeCell ref="G13:G17"/>
  </mergeCells>
  <pageMargins left="0.70866141732283472" right="0.70866141732283472" top="0.74803149606299213" bottom="0.74803149606299213" header="0.31496062992125984" footer="0.31496062992125984"/>
  <pageSetup paperSize="9" scale="4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
  <sheetViews>
    <sheetView rightToLeft="1" workbookViewId="0">
      <selection activeCell="D10" sqref="D10"/>
    </sheetView>
  </sheetViews>
  <sheetFormatPr defaultRowHeight="14.25" x14ac:dyDescent="0.2"/>
  <cols>
    <col min="1" max="1" width="12.625" style="65" bestFit="1" customWidth="1"/>
    <col min="2" max="2" width="12.5" style="65" bestFit="1" customWidth="1"/>
    <col min="3" max="3" width="12.625" style="65" bestFit="1" customWidth="1"/>
    <col min="4" max="4" width="13.875" style="65" bestFit="1" customWidth="1"/>
    <col min="5" max="34" width="12.625" style="65" bestFit="1" customWidth="1"/>
    <col min="35" max="35" width="13.875" style="65" bestFit="1" customWidth="1"/>
    <col min="36" max="55" width="12.625" style="65" bestFit="1" customWidth="1"/>
    <col min="56" max="16384" width="9" style="65"/>
  </cols>
  <sheetData>
    <row r="1" spans="1:55" x14ac:dyDescent="0.2">
      <c r="A1" s="428" t="s">
        <v>283</v>
      </c>
      <c r="B1" s="428"/>
      <c r="C1" s="428" t="s">
        <v>284</v>
      </c>
      <c r="D1" s="428"/>
      <c r="E1" s="428" t="s">
        <v>285</v>
      </c>
      <c r="F1" s="428"/>
      <c r="G1" s="428" t="s">
        <v>286</v>
      </c>
      <c r="H1" s="428"/>
      <c r="I1" s="428" t="s">
        <v>287</v>
      </c>
      <c r="J1" s="428"/>
      <c r="K1" s="291" t="s">
        <v>288</v>
      </c>
      <c r="L1" s="428" t="s">
        <v>289</v>
      </c>
      <c r="M1" s="428"/>
      <c r="N1" s="291" t="s">
        <v>290</v>
      </c>
      <c r="O1" s="291" t="s">
        <v>291</v>
      </c>
      <c r="P1" s="291" t="s">
        <v>292</v>
      </c>
      <c r="Q1" s="291" t="s">
        <v>293</v>
      </c>
      <c r="R1" s="291" t="s">
        <v>294</v>
      </c>
      <c r="S1" s="291" t="s">
        <v>295</v>
      </c>
      <c r="T1" s="428" t="s">
        <v>296</v>
      </c>
      <c r="U1" s="428"/>
      <c r="V1" s="428"/>
      <c r="W1" s="428" t="s">
        <v>297</v>
      </c>
      <c r="X1" s="428"/>
      <c r="Y1" s="428"/>
      <c r="Z1" s="428" t="s">
        <v>298</v>
      </c>
      <c r="AA1" s="428"/>
      <c r="AB1" s="428"/>
      <c r="AC1" s="428" t="s">
        <v>299</v>
      </c>
      <c r="AD1" s="428"/>
      <c r="AE1" s="428"/>
      <c r="AF1" s="428" t="s">
        <v>300</v>
      </c>
      <c r="AG1" s="428"/>
      <c r="AH1" s="428"/>
      <c r="AI1" s="291" t="s">
        <v>301</v>
      </c>
      <c r="AJ1" s="291" t="s">
        <v>302</v>
      </c>
      <c r="AK1" s="291" t="s">
        <v>303</v>
      </c>
      <c r="AL1" s="291" t="s">
        <v>304</v>
      </c>
      <c r="AM1" s="291" t="s">
        <v>305</v>
      </c>
      <c r="AN1" s="291" t="s">
        <v>306</v>
      </c>
      <c r="AO1" s="291" t="s">
        <v>463</v>
      </c>
      <c r="AP1" s="291" t="s">
        <v>464</v>
      </c>
      <c r="AQ1" s="291" t="s">
        <v>465</v>
      </c>
      <c r="AR1" s="291" t="s">
        <v>466</v>
      </c>
      <c r="AS1" s="291" t="s">
        <v>467</v>
      </c>
      <c r="AT1" s="291" t="s">
        <v>468</v>
      </c>
      <c r="AU1" s="291" t="s">
        <v>469</v>
      </c>
      <c r="AV1" s="291" t="s">
        <v>470</v>
      </c>
      <c r="AW1" s="291" t="s">
        <v>282</v>
      </c>
      <c r="AX1" s="291" t="s">
        <v>482</v>
      </c>
      <c r="AY1" s="291" t="s">
        <v>483</v>
      </c>
      <c r="AZ1" s="291" t="s">
        <v>465</v>
      </c>
      <c r="BA1" s="291" t="s">
        <v>484</v>
      </c>
      <c r="BB1" s="428" t="s">
        <v>485</v>
      </c>
      <c r="BC1" s="428"/>
    </row>
    <row r="2" spans="1:55" x14ac:dyDescent="0.2">
      <c r="A2" s="291" t="s">
        <v>307</v>
      </c>
      <c r="B2" s="291" t="s">
        <v>308</v>
      </c>
      <c r="C2" s="291" t="s">
        <v>309</v>
      </c>
      <c r="D2" s="291" t="s">
        <v>506</v>
      </c>
      <c r="E2" s="291" t="s">
        <v>310</v>
      </c>
      <c r="F2" s="291" t="s">
        <v>203</v>
      </c>
      <c r="G2" s="291" t="s">
        <v>310</v>
      </c>
      <c r="H2" s="291" t="s">
        <v>203</v>
      </c>
      <c r="I2" s="291" t="s">
        <v>310</v>
      </c>
      <c r="J2" s="291" t="s">
        <v>203</v>
      </c>
      <c r="K2" s="291" t="s">
        <v>311</v>
      </c>
      <c r="L2" s="291" t="s">
        <v>310</v>
      </c>
      <c r="M2" s="291" t="s">
        <v>203</v>
      </c>
      <c r="N2" s="291" t="s">
        <v>310</v>
      </c>
      <c r="O2" s="291" t="s">
        <v>310</v>
      </c>
      <c r="P2" s="291" t="s">
        <v>310</v>
      </c>
      <c r="Q2" s="291" t="s">
        <v>310</v>
      </c>
      <c r="R2" s="291" t="s">
        <v>310</v>
      </c>
      <c r="S2" s="291" t="s">
        <v>310</v>
      </c>
      <c r="T2" s="291" t="s">
        <v>310</v>
      </c>
      <c r="U2" s="291" t="s">
        <v>203</v>
      </c>
      <c r="V2" s="291" t="s">
        <v>312</v>
      </c>
      <c r="W2" s="291" t="s">
        <v>310</v>
      </c>
      <c r="X2" s="291" t="s">
        <v>203</v>
      </c>
      <c r="Y2" s="291" t="s">
        <v>312</v>
      </c>
      <c r="Z2" s="291" t="s">
        <v>310</v>
      </c>
      <c r="AA2" s="291" t="s">
        <v>203</v>
      </c>
      <c r="AB2" s="291" t="s">
        <v>312</v>
      </c>
      <c r="AC2" s="291" t="s">
        <v>310</v>
      </c>
      <c r="AD2" s="291" t="s">
        <v>203</v>
      </c>
      <c r="AE2" s="291" t="s">
        <v>312</v>
      </c>
      <c r="AF2" s="291" t="s">
        <v>310</v>
      </c>
      <c r="AG2" s="291" t="s">
        <v>203</v>
      </c>
      <c r="AH2" s="291" t="s">
        <v>312</v>
      </c>
      <c r="AI2" s="291" t="s">
        <v>313</v>
      </c>
      <c r="AJ2" s="291" t="s">
        <v>309</v>
      </c>
      <c r="AK2" s="291" t="s">
        <v>309</v>
      </c>
      <c r="AL2" s="291" t="s">
        <v>310</v>
      </c>
      <c r="AM2" s="291" t="s">
        <v>310</v>
      </c>
      <c r="AN2" s="291" t="s">
        <v>310</v>
      </c>
      <c r="AO2" s="291" t="s">
        <v>310</v>
      </c>
      <c r="AP2" s="291" t="s">
        <v>310</v>
      </c>
      <c r="AQ2" s="291" t="s">
        <v>310</v>
      </c>
      <c r="AR2" s="291" t="s">
        <v>310</v>
      </c>
      <c r="AS2" s="291" t="s">
        <v>310</v>
      </c>
      <c r="AT2" s="291" t="s">
        <v>311</v>
      </c>
      <c r="AU2" s="291" t="s">
        <v>310</v>
      </c>
      <c r="AV2" s="291" t="s">
        <v>310</v>
      </c>
      <c r="AW2" s="291" t="s">
        <v>310</v>
      </c>
      <c r="AX2" s="291" t="s">
        <v>310</v>
      </c>
      <c r="AY2" s="291" t="s">
        <v>310</v>
      </c>
      <c r="AZ2" s="291" t="s">
        <v>310</v>
      </c>
      <c r="BA2" s="291" t="s">
        <v>310</v>
      </c>
      <c r="BB2" s="291" t="s">
        <v>310</v>
      </c>
      <c r="BC2" s="291" t="s">
        <v>309</v>
      </c>
    </row>
    <row r="3" spans="1:55" x14ac:dyDescent="0.2">
      <c r="A3" s="282">
        <v>830</v>
      </c>
      <c r="B3" s="282" t="s">
        <v>314</v>
      </c>
      <c r="C3" s="283">
        <v>0.144684320548852</v>
      </c>
      <c r="D3" s="283">
        <v>1257.54</v>
      </c>
      <c r="E3" s="283">
        <v>99.845212110818295</v>
      </c>
      <c r="F3" s="283">
        <v>1.0347080445115899</v>
      </c>
      <c r="G3" s="283">
        <v>0</v>
      </c>
      <c r="H3" s="283">
        <v>0</v>
      </c>
      <c r="I3" s="283">
        <v>0</v>
      </c>
      <c r="J3" s="283">
        <v>0</v>
      </c>
      <c r="K3" s="283">
        <v>1.01035686328977E-2</v>
      </c>
      <c r="L3" s="283">
        <v>0</v>
      </c>
      <c r="M3" s="283">
        <v>0</v>
      </c>
      <c r="N3" s="283">
        <v>99.845212110818295</v>
      </c>
      <c r="O3" s="283">
        <v>99.845212110818295</v>
      </c>
      <c r="P3" s="283">
        <v>0</v>
      </c>
      <c r="Q3" s="283">
        <v>1.01035686328977E-2</v>
      </c>
      <c r="R3" s="283">
        <v>0</v>
      </c>
      <c r="S3" s="283">
        <v>0</v>
      </c>
      <c r="T3" s="283">
        <v>0</v>
      </c>
      <c r="U3" s="283">
        <v>0</v>
      </c>
      <c r="V3" s="283">
        <v>0</v>
      </c>
      <c r="W3" s="283">
        <v>0</v>
      </c>
      <c r="X3" s="283">
        <v>0</v>
      </c>
      <c r="Y3" s="283">
        <v>0</v>
      </c>
      <c r="Z3" s="283">
        <v>0</v>
      </c>
      <c r="AA3" s="283">
        <v>0</v>
      </c>
      <c r="AB3" s="283">
        <v>0</v>
      </c>
      <c r="AC3" s="283">
        <v>99.845212110818295</v>
      </c>
      <c r="AD3" s="283">
        <v>1.0347080445115899</v>
      </c>
      <c r="AE3" s="283">
        <v>3646.5438111159801</v>
      </c>
      <c r="AF3" s="283">
        <v>0</v>
      </c>
      <c r="AG3" s="283">
        <v>0</v>
      </c>
      <c r="AH3" s="283">
        <v>0</v>
      </c>
      <c r="AI3" s="283">
        <v>869161.21610800002</v>
      </c>
      <c r="AJ3" s="283">
        <v>0.144684320548852</v>
      </c>
      <c r="AK3" s="283">
        <v>0</v>
      </c>
      <c r="AL3" s="283">
        <v>0</v>
      </c>
      <c r="AM3" s="283">
        <v>0</v>
      </c>
      <c r="AN3" s="283">
        <v>0</v>
      </c>
      <c r="AO3" s="283">
        <v>0</v>
      </c>
      <c r="AP3" s="283">
        <v>0</v>
      </c>
      <c r="AQ3" s="283">
        <v>0</v>
      </c>
      <c r="AR3" s="283">
        <v>0</v>
      </c>
      <c r="AS3" s="283">
        <v>0</v>
      </c>
      <c r="AT3" s="283"/>
      <c r="AU3" s="283">
        <v>0</v>
      </c>
      <c r="AV3" s="283">
        <v>99.845212110818295</v>
      </c>
      <c r="AW3" s="283">
        <v>0</v>
      </c>
      <c r="AX3" s="283">
        <v>0</v>
      </c>
      <c r="AY3" s="283">
        <v>0</v>
      </c>
      <c r="AZ3" s="283">
        <v>0</v>
      </c>
      <c r="BA3" s="283">
        <v>8.97939511814368</v>
      </c>
      <c r="BB3" s="283">
        <v>0</v>
      </c>
      <c r="BC3" s="283">
        <v>0</v>
      </c>
    </row>
    <row r="4" spans="1:55" x14ac:dyDescent="0.2">
      <c r="A4" s="282">
        <v>831</v>
      </c>
      <c r="B4" s="282" t="s">
        <v>315</v>
      </c>
      <c r="C4" s="283">
        <v>0.13975662740842501</v>
      </c>
      <c r="D4" s="283">
        <v>681.12</v>
      </c>
      <c r="E4" s="283">
        <v>99.848905751616201</v>
      </c>
      <c r="F4" s="283">
        <v>1.0621355029984101</v>
      </c>
      <c r="G4" s="283">
        <v>0</v>
      </c>
      <c r="H4" s="283">
        <v>0</v>
      </c>
      <c r="I4" s="283">
        <v>0</v>
      </c>
      <c r="J4" s="283">
        <v>0</v>
      </c>
      <c r="K4" s="283">
        <v>1.1337620975419901E-2</v>
      </c>
      <c r="L4" s="283">
        <v>0</v>
      </c>
      <c r="M4" s="283">
        <v>0</v>
      </c>
      <c r="N4" s="283">
        <v>99.848905751616201</v>
      </c>
      <c r="O4" s="283">
        <v>99.848905751616201</v>
      </c>
      <c r="P4" s="283">
        <v>0</v>
      </c>
      <c r="Q4" s="283">
        <v>1.1337620975419901E-2</v>
      </c>
      <c r="R4" s="283">
        <v>0</v>
      </c>
      <c r="S4" s="283">
        <v>0</v>
      </c>
      <c r="T4" s="283">
        <v>0</v>
      </c>
      <c r="U4" s="283">
        <v>0</v>
      </c>
      <c r="V4" s="283">
        <v>0</v>
      </c>
      <c r="W4" s="283">
        <v>0</v>
      </c>
      <c r="X4" s="283">
        <v>0</v>
      </c>
      <c r="Y4" s="283">
        <v>0</v>
      </c>
      <c r="Z4" s="283">
        <v>0</v>
      </c>
      <c r="AA4" s="283">
        <v>0</v>
      </c>
      <c r="AB4" s="283">
        <v>0</v>
      </c>
      <c r="AC4" s="283">
        <v>99.848905751616201</v>
      </c>
      <c r="AD4" s="283">
        <v>1.0621355029984101</v>
      </c>
      <c r="AE4" s="283">
        <v>3568.86462136621</v>
      </c>
      <c r="AF4" s="283">
        <v>0</v>
      </c>
      <c r="AG4" s="283">
        <v>0</v>
      </c>
      <c r="AH4" s="283">
        <v>0</v>
      </c>
      <c r="AI4" s="283">
        <v>487361.50308599998</v>
      </c>
      <c r="AJ4" s="283">
        <v>0.13975662740842501</v>
      </c>
      <c r="AK4" s="283">
        <v>0</v>
      </c>
      <c r="AL4" s="283">
        <v>0</v>
      </c>
      <c r="AM4" s="283">
        <v>0</v>
      </c>
      <c r="AN4" s="283">
        <v>0</v>
      </c>
      <c r="AO4" s="283">
        <v>0</v>
      </c>
      <c r="AP4" s="283">
        <v>0</v>
      </c>
      <c r="AQ4" s="283">
        <v>0</v>
      </c>
      <c r="AR4" s="283">
        <v>0</v>
      </c>
      <c r="AS4" s="283">
        <v>0</v>
      </c>
      <c r="AT4" s="283"/>
      <c r="AU4" s="283">
        <v>0</v>
      </c>
      <c r="AV4" s="283">
        <v>99.848905751616201</v>
      </c>
      <c r="AW4" s="283">
        <v>0</v>
      </c>
      <c r="AX4" s="283">
        <v>0</v>
      </c>
      <c r="AY4" s="283">
        <v>0</v>
      </c>
      <c r="AZ4" s="283">
        <v>0</v>
      </c>
      <c r="BA4" s="283">
        <v>8.8409748437592004</v>
      </c>
      <c r="BB4" s="283">
        <v>0</v>
      </c>
      <c r="BC4" s="283">
        <v>0</v>
      </c>
    </row>
    <row r="5" spans="1:55" x14ac:dyDescent="0.2">
      <c r="A5" s="282">
        <v>2162</v>
      </c>
      <c r="B5" s="282" t="s">
        <v>316</v>
      </c>
      <c r="C5" s="283">
        <v>0</v>
      </c>
      <c r="D5" s="283">
        <v>0</v>
      </c>
      <c r="E5" s="283">
        <v>81.661283171901601</v>
      </c>
      <c r="F5" s="283">
        <v>9.3672933542105792</v>
      </c>
      <c r="G5" s="283">
        <v>18.338716828098399</v>
      </c>
      <c r="H5" s="283">
        <v>6.9725732909370004</v>
      </c>
      <c r="I5" s="283">
        <v>16.4366620394885</v>
      </c>
      <c r="J5" s="283">
        <v>7.7794401209874202</v>
      </c>
      <c r="K5" s="283">
        <v>0</v>
      </c>
      <c r="L5" s="283">
        <v>32.734585795210599</v>
      </c>
      <c r="M5" s="283">
        <v>7.2333699698918403</v>
      </c>
      <c r="N5" s="283">
        <v>0</v>
      </c>
      <c r="O5" s="283">
        <v>0</v>
      </c>
      <c r="P5" s="283">
        <v>1.90205478860986</v>
      </c>
      <c r="Q5" s="283">
        <v>0</v>
      </c>
      <c r="R5" s="283">
        <v>0</v>
      </c>
      <c r="S5" s="283">
        <v>0</v>
      </c>
      <c r="T5" s="283">
        <v>16.4366620394885</v>
      </c>
      <c r="U5" s="283">
        <v>7.7794401209874202</v>
      </c>
      <c r="V5" s="283">
        <v>1.01025562296745</v>
      </c>
      <c r="W5" s="283">
        <v>16.297923755722099</v>
      </c>
      <c r="X5" s="283">
        <v>6.6826513226617399</v>
      </c>
      <c r="Y5" s="283">
        <v>-1.0391991319291101</v>
      </c>
      <c r="Z5" s="283">
        <v>0</v>
      </c>
      <c r="AA5" s="283">
        <v>0</v>
      </c>
      <c r="AB5" s="283">
        <v>0</v>
      </c>
      <c r="AC5" s="283">
        <v>0</v>
      </c>
      <c r="AD5" s="283">
        <v>0</v>
      </c>
      <c r="AE5" s="283">
        <v>0</v>
      </c>
      <c r="AF5" s="283">
        <v>0</v>
      </c>
      <c r="AG5" s="283">
        <v>0</v>
      </c>
      <c r="AH5" s="283">
        <v>0</v>
      </c>
      <c r="AI5" s="283">
        <v>3464818.7</v>
      </c>
      <c r="AJ5" s="283">
        <v>0</v>
      </c>
      <c r="AK5" s="283">
        <v>0</v>
      </c>
      <c r="AL5" s="283">
        <v>0</v>
      </c>
      <c r="AM5" s="283">
        <v>0</v>
      </c>
      <c r="AN5" s="283">
        <v>0</v>
      </c>
      <c r="AO5" s="283">
        <v>0</v>
      </c>
      <c r="AP5" s="283">
        <v>0</v>
      </c>
      <c r="AQ5" s="283">
        <v>0</v>
      </c>
      <c r="AR5" s="283">
        <v>0</v>
      </c>
      <c r="AS5" s="283">
        <v>0</v>
      </c>
      <c r="AT5" s="283"/>
      <c r="AU5" s="283">
        <v>98.097945211390098</v>
      </c>
      <c r="AV5" s="283">
        <v>0</v>
      </c>
      <c r="AW5" s="283">
        <v>65.363359416179506</v>
      </c>
      <c r="AX5" s="283">
        <v>0</v>
      </c>
      <c r="AY5" s="283">
        <v>0</v>
      </c>
      <c r="AZ5" s="283">
        <v>0</v>
      </c>
      <c r="BA5" s="283">
        <v>0</v>
      </c>
      <c r="BB5" s="283">
        <v>0</v>
      </c>
      <c r="BC5" s="283">
        <v>0</v>
      </c>
    </row>
    <row r="6" spans="1:55" x14ac:dyDescent="0.2">
      <c r="A6" s="282">
        <v>3721</v>
      </c>
      <c r="B6" s="282" t="s">
        <v>317</v>
      </c>
      <c r="C6" s="283">
        <v>0</v>
      </c>
      <c r="D6" s="283">
        <v>0</v>
      </c>
      <c r="E6" s="283">
        <v>0</v>
      </c>
      <c r="F6" s="283">
        <v>0</v>
      </c>
      <c r="G6" s="283">
        <v>0</v>
      </c>
      <c r="H6" s="283">
        <v>0</v>
      </c>
      <c r="I6" s="283">
        <v>0</v>
      </c>
      <c r="J6" s="283">
        <v>0</v>
      </c>
      <c r="K6" s="283">
        <v>21.588454655340598</v>
      </c>
      <c r="L6" s="283">
        <v>0</v>
      </c>
      <c r="M6" s="283">
        <v>0</v>
      </c>
      <c r="N6" s="283">
        <v>0</v>
      </c>
      <c r="O6" s="283">
        <v>0</v>
      </c>
      <c r="P6" s="283">
        <v>0</v>
      </c>
      <c r="Q6" s="283">
        <v>0</v>
      </c>
      <c r="R6" s="283">
        <v>0</v>
      </c>
      <c r="S6" s="283">
        <v>0</v>
      </c>
      <c r="T6" s="283">
        <v>0</v>
      </c>
      <c r="U6" s="283">
        <v>0</v>
      </c>
      <c r="V6" s="283">
        <v>0</v>
      </c>
      <c r="W6" s="283">
        <v>0</v>
      </c>
      <c r="X6" s="283">
        <v>0</v>
      </c>
      <c r="Y6" s="283">
        <v>0</v>
      </c>
      <c r="Z6" s="283">
        <v>0</v>
      </c>
      <c r="AA6" s="283">
        <v>0</v>
      </c>
      <c r="AB6" s="283">
        <v>0</v>
      </c>
      <c r="AC6" s="283">
        <v>0</v>
      </c>
      <c r="AD6" s="283">
        <v>0</v>
      </c>
      <c r="AE6" s="283">
        <v>0</v>
      </c>
      <c r="AF6" s="283">
        <v>0</v>
      </c>
      <c r="AG6" s="283">
        <v>0</v>
      </c>
      <c r="AH6" s="283">
        <v>0</v>
      </c>
      <c r="AI6" s="283">
        <v>8044735.1500000004</v>
      </c>
      <c r="AJ6" s="283">
        <v>0</v>
      </c>
      <c r="AK6" s="283">
        <v>0</v>
      </c>
      <c r="AL6" s="283">
        <v>0</v>
      </c>
      <c r="AM6" s="283">
        <v>0</v>
      </c>
      <c r="AN6" s="283">
        <v>0</v>
      </c>
      <c r="AO6" s="283">
        <v>100</v>
      </c>
      <c r="AP6" s="283">
        <v>100</v>
      </c>
      <c r="AQ6" s="283">
        <v>0</v>
      </c>
      <c r="AR6" s="283">
        <v>0</v>
      </c>
      <c r="AS6" s="283">
        <v>0</v>
      </c>
      <c r="AT6" s="283"/>
      <c r="AU6" s="283">
        <v>0</v>
      </c>
      <c r="AV6" s="283">
        <v>0</v>
      </c>
      <c r="AW6" s="283">
        <v>0</v>
      </c>
      <c r="AX6" s="283">
        <v>0</v>
      </c>
      <c r="AY6" s="283">
        <v>0</v>
      </c>
      <c r="AZ6" s="283">
        <v>0</v>
      </c>
      <c r="BA6" s="283">
        <v>0</v>
      </c>
      <c r="BB6" s="283">
        <v>0</v>
      </c>
      <c r="BC6" s="283">
        <v>0</v>
      </c>
    </row>
    <row r="7" spans="1:55" x14ac:dyDescent="0.2">
      <c r="A7" s="282">
        <v>5004</v>
      </c>
      <c r="B7" s="282" t="s">
        <v>318</v>
      </c>
      <c r="C7" s="283">
        <v>48.681656883303397</v>
      </c>
      <c r="D7" s="283">
        <v>11354690863.1369</v>
      </c>
      <c r="E7" s="283">
        <v>16.945651037381001</v>
      </c>
      <c r="F7" s="283">
        <v>5.1644302837036404</v>
      </c>
      <c r="G7" s="283">
        <v>16.678433388425798</v>
      </c>
      <c r="H7" s="283">
        <v>5.3737112728369896</v>
      </c>
      <c r="I7" s="283">
        <v>14.710748593632999</v>
      </c>
      <c r="J7" s="283">
        <v>6.0926497030986102</v>
      </c>
      <c r="K7" s="283">
        <v>22.382193324170199</v>
      </c>
      <c r="L7" s="283">
        <v>12.408594183907701</v>
      </c>
      <c r="M7" s="283">
        <v>8.46775530908854</v>
      </c>
      <c r="N7" s="283">
        <v>25.616612963987599</v>
      </c>
      <c r="O7" s="283">
        <v>24.954474871380299</v>
      </c>
      <c r="P7" s="283">
        <v>1.96768479479284</v>
      </c>
      <c r="Q7" s="283">
        <v>1.30491030802779</v>
      </c>
      <c r="R7" s="283">
        <v>7.1000957776037401</v>
      </c>
      <c r="S7" s="283">
        <v>0.22750983035383099</v>
      </c>
      <c r="T7" s="283">
        <v>6.5730050905962099</v>
      </c>
      <c r="U7" s="283">
        <v>8.4216750901955599</v>
      </c>
      <c r="V7" s="283">
        <v>1.10048563877018</v>
      </c>
      <c r="W7" s="283">
        <v>5.8355890933114702</v>
      </c>
      <c r="X7" s="283">
        <v>8.5196584689094497</v>
      </c>
      <c r="Y7" s="283">
        <v>-0.80807078823247502</v>
      </c>
      <c r="Z7" s="283">
        <v>6.7411457672234096</v>
      </c>
      <c r="AA7" s="283">
        <v>4.7186661601744202</v>
      </c>
      <c r="AB7" s="283">
        <v>4.5822967014268396</v>
      </c>
      <c r="AC7" s="283">
        <v>11.110061944069599</v>
      </c>
      <c r="AD7" s="283">
        <v>3.3949401079185999</v>
      </c>
      <c r="AE7" s="283">
        <v>36.830623605443101</v>
      </c>
      <c r="AF7" s="283">
        <v>0.55222431652481896</v>
      </c>
      <c r="AG7" s="283">
        <v>3.2326367980617201</v>
      </c>
      <c r="AH7" s="283">
        <v>19.9700375212892</v>
      </c>
      <c r="AI7" s="283">
        <v>23324372238.1012</v>
      </c>
      <c r="AJ7" s="283">
        <v>15.8527939693282</v>
      </c>
      <c r="AK7" s="283">
        <v>32.8288629139752</v>
      </c>
      <c r="AL7" s="283">
        <v>0</v>
      </c>
      <c r="AM7" s="283">
        <v>0.283805770737386</v>
      </c>
      <c r="AN7" s="283">
        <v>0.26141969334718501</v>
      </c>
      <c r="AO7" s="283">
        <v>8.9536640731472605</v>
      </c>
      <c r="AP7" s="283">
        <v>1.0758477239104001</v>
      </c>
      <c r="AQ7" s="283">
        <v>1.3965977358133601</v>
      </c>
      <c r="AR7" s="283">
        <v>2.5220985280754999</v>
      </c>
      <c r="AS7" s="283">
        <v>0.33506761846449701</v>
      </c>
      <c r="AT7" s="283"/>
      <c r="AU7" s="283">
        <v>13.9693559158583</v>
      </c>
      <c r="AV7" s="283">
        <v>24.619407252915799</v>
      </c>
      <c r="AW7" s="283">
        <v>0</v>
      </c>
      <c r="AX7" s="283">
        <v>8.2966148616376998</v>
      </c>
      <c r="AY7" s="283">
        <v>0</v>
      </c>
      <c r="AZ7" s="283">
        <v>1.3965977358133601</v>
      </c>
      <c r="BA7" s="283">
        <v>1.20425254770768</v>
      </c>
      <c r="BB7" s="283">
        <v>1.6897573457427999</v>
      </c>
      <c r="BC7" s="283">
        <v>1.6897573457427999</v>
      </c>
    </row>
    <row r="8" spans="1:55" x14ac:dyDescent="0.2">
      <c r="A8" s="282">
        <v>5098</v>
      </c>
      <c r="B8" s="282" t="s">
        <v>319</v>
      </c>
      <c r="C8" s="283">
        <v>58.668130767001003</v>
      </c>
      <c r="D8" s="283">
        <v>669986946.98459995</v>
      </c>
      <c r="E8" s="283">
        <v>12.8666008498178</v>
      </c>
      <c r="F8" s="283">
        <v>5.4164597573187603</v>
      </c>
      <c r="G8" s="283">
        <v>13.471256488373299</v>
      </c>
      <c r="H8" s="283">
        <v>5.06962916261317</v>
      </c>
      <c r="I8" s="283">
        <v>12.131399609820701</v>
      </c>
      <c r="J8" s="283">
        <v>5.6296712729922298</v>
      </c>
      <c r="K8" s="283">
        <v>23.603544102849099</v>
      </c>
      <c r="L8" s="283">
        <v>6.7585165535542098</v>
      </c>
      <c r="M8" s="283">
        <v>10.7863767982806</v>
      </c>
      <c r="N8" s="283">
        <v>25.271286810124099</v>
      </c>
      <c r="O8" s="283">
        <v>24.613072745213401</v>
      </c>
      <c r="P8" s="283">
        <v>1.33985687855254</v>
      </c>
      <c r="Q8" s="283">
        <v>1.4286040051450499</v>
      </c>
      <c r="R8" s="283">
        <v>6.8275530829204998</v>
      </c>
      <c r="S8" s="283">
        <v>9.2325164488214803E-2</v>
      </c>
      <c r="T8" s="283">
        <v>3.7750762323695799</v>
      </c>
      <c r="U8" s="283">
        <v>9.9947070712637096</v>
      </c>
      <c r="V8" s="283">
        <v>1.321287284274</v>
      </c>
      <c r="W8" s="283">
        <v>2.9834403211846401</v>
      </c>
      <c r="X8" s="283">
        <v>11.7881107860954</v>
      </c>
      <c r="Y8" s="283">
        <v>-0.43263399337554598</v>
      </c>
      <c r="Z8" s="283">
        <v>7.22875146913647</v>
      </c>
      <c r="AA8" s="283">
        <v>4.0045892275816701</v>
      </c>
      <c r="AB8" s="283">
        <v>4.4347155816805097</v>
      </c>
      <c r="AC8" s="283">
        <v>9.8831605286331197</v>
      </c>
      <c r="AD8" s="283">
        <v>3.4880499183092599</v>
      </c>
      <c r="AE8" s="283">
        <v>33.558604651219603</v>
      </c>
      <c r="AF8" s="283">
        <v>0.85911819013252</v>
      </c>
      <c r="AG8" s="283">
        <v>3.1879556714712201</v>
      </c>
      <c r="AH8" s="283">
        <v>31.238431012091802</v>
      </c>
      <c r="AI8" s="283">
        <v>1141994705.1755199</v>
      </c>
      <c r="AJ8" s="283">
        <v>19.808935778487001</v>
      </c>
      <c r="AK8" s="283">
        <v>38.859194988513998</v>
      </c>
      <c r="AL8" s="283">
        <v>0</v>
      </c>
      <c r="AM8" s="283">
        <v>1.8445900759900999</v>
      </c>
      <c r="AN8" s="283">
        <v>0</v>
      </c>
      <c r="AO8" s="283">
        <v>7.6980527818199098</v>
      </c>
      <c r="AP8" s="283">
        <v>3.9634285093330202</v>
      </c>
      <c r="AQ8" s="283">
        <v>1.12757190831466</v>
      </c>
      <c r="AR8" s="283">
        <v>0.86819678279297796</v>
      </c>
      <c r="AS8" s="283">
        <v>0.21378674252476201</v>
      </c>
      <c r="AT8" s="283"/>
      <c r="AU8" s="283">
        <v>7.76649624188655</v>
      </c>
      <c r="AV8" s="283">
        <v>24.399286002688701</v>
      </c>
      <c r="AW8" s="283">
        <v>0</v>
      </c>
      <c r="AX8" s="283">
        <v>4.47988831105281</v>
      </c>
      <c r="AY8" s="283">
        <v>0</v>
      </c>
      <c r="AZ8" s="283">
        <v>1.12757190831466</v>
      </c>
      <c r="BA8" s="283">
        <v>1.6204475946753101</v>
      </c>
      <c r="BB8" s="283">
        <v>2.1942519220821302</v>
      </c>
      <c r="BC8" s="283">
        <v>2.1942519220821302</v>
      </c>
    </row>
    <row r="9" spans="1:55" x14ac:dyDescent="0.2">
      <c r="A9" s="282">
        <v>5101</v>
      </c>
      <c r="B9" s="282" t="s">
        <v>320</v>
      </c>
      <c r="C9" s="283">
        <v>19.8801545757693</v>
      </c>
      <c r="D9" s="283">
        <v>245278930.54280001</v>
      </c>
      <c r="E9" s="283">
        <v>34.158701093362097</v>
      </c>
      <c r="F9" s="283">
        <v>6.0506069796861297</v>
      </c>
      <c r="G9" s="283">
        <v>30.2882657362935</v>
      </c>
      <c r="H9" s="283">
        <v>6.1852178404589004</v>
      </c>
      <c r="I9" s="283">
        <v>29.646547989769701</v>
      </c>
      <c r="J9" s="283">
        <v>6.3302126479981098</v>
      </c>
      <c r="K9" s="283">
        <v>14.239585753195501</v>
      </c>
      <c r="L9" s="283">
        <v>30.729958043850498</v>
      </c>
      <c r="M9" s="283">
        <v>8.4590287804047808</v>
      </c>
      <c r="N9" s="283">
        <v>42.094256504755997</v>
      </c>
      <c r="O9" s="283">
        <v>41.114221965763903</v>
      </c>
      <c r="P9" s="283">
        <v>0.64171774652378999</v>
      </c>
      <c r="Q9" s="283">
        <v>0.53419144506258998</v>
      </c>
      <c r="R9" s="283">
        <v>9.6472511060822796</v>
      </c>
      <c r="S9" s="283">
        <v>7.84053793876449E-2</v>
      </c>
      <c r="T9" s="283">
        <v>14.599079489421401</v>
      </c>
      <c r="U9" s="283">
        <v>8.3323414597414693</v>
      </c>
      <c r="V9" s="283">
        <v>1.0906551870128101</v>
      </c>
      <c r="W9" s="283">
        <v>16.130878554429099</v>
      </c>
      <c r="X9" s="283">
        <v>8.5736857879834201</v>
      </c>
      <c r="Y9" s="283">
        <v>-0.86666415707390398</v>
      </c>
      <c r="Z9" s="283">
        <v>12.775445552140299</v>
      </c>
      <c r="AA9" s="283">
        <v>4.0422894948361296</v>
      </c>
      <c r="AB9" s="283">
        <v>5.5431207335004196</v>
      </c>
      <c r="AC9" s="283">
        <v>18.027822538932998</v>
      </c>
      <c r="AD9" s="283">
        <v>3.7923853449734701</v>
      </c>
      <c r="AE9" s="283">
        <v>1.34017988176262</v>
      </c>
      <c r="AF9" s="283">
        <v>0.78208847624780797</v>
      </c>
      <c r="AG9" s="283">
        <v>2.7514410653637702</v>
      </c>
      <c r="AH9" s="283">
        <v>5.0438034353413101</v>
      </c>
      <c r="AI9" s="283">
        <v>1233787844.0933001</v>
      </c>
      <c r="AJ9" s="283">
        <v>6.4713967729594497</v>
      </c>
      <c r="AK9" s="283">
        <v>13.4087578028098</v>
      </c>
      <c r="AL9" s="283">
        <v>0</v>
      </c>
      <c r="AM9" s="283">
        <v>0</v>
      </c>
      <c r="AN9" s="283">
        <v>0</v>
      </c>
      <c r="AO9" s="283">
        <v>2.66382444983098</v>
      </c>
      <c r="AP9" s="283">
        <v>0.52858783633037698</v>
      </c>
      <c r="AQ9" s="283">
        <v>2.2720229482079501</v>
      </c>
      <c r="AR9" s="283">
        <v>1.00798006963177</v>
      </c>
      <c r="AS9" s="283">
        <v>0.25936034589087797</v>
      </c>
      <c r="AT9" s="283"/>
      <c r="AU9" s="283">
        <v>31.797386926624</v>
      </c>
      <c r="AV9" s="283">
        <v>40.854861619872999</v>
      </c>
      <c r="AW9" s="283">
        <v>0</v>
      </c>
      <c r="AX9" s="283">
        <v>6.9379199373540503</v>
      </c>
      <c r="AY9" s="283">
        <v>0</v>
      </c>
      <c r="AZ9" s="283">
        <v>2.2720229482079501</v>
      </c>
      <c r="BA9" s="283">
        <v>1.40990474856863</v>
      </c>
      <c r="BB9" s="283">
        <v>0.60576162310080295</v>
      </c>
      <c r="BC9" s="283">
        <v>0.60576162310080295</v>
      </c>
    </row>
    <row r="10" spans="1:55" x14ac:dyDescent="0.2">
      <c r="A10" s="282">
        <v>5160</v>
      </c>
      <c r="B10" s="282" t="s">
        <v>321</v>
      </c>
      <c r="C10" s="283">
        <v>46.905547009849997</v>
      </c>
      <c r="D10" s="283">
        <v>81053494.215000004</v>
      </c>
      <c r="E10" s="283">
        <v>0.19461247599895201</v>
      </c>
      <c r="F10" s="283">
        <v>2.8218556214007302</v>
      </c>
      <c r="G10" s="283">
        <v>2.1814728974661701</v>
      </c>
      <c r="H10" s="283">
        <v>9.99905928615215E-8</v>
      </c>
      <c r="I10" s="283">
        <v>1.7858326660663999</v>
      </c>
      <c r="J10" s="283">
        <v>0</v>
      </c>
      <c r="K10" s="283">
        <v>94.757855223045993</v>
      </c>
      <c r="L10" s="283">
        <v>0</v>
      </c>
      <c r="M10" s="283">
        <v>0</v>
      </c>
      <c r="N10" s="283">
        <v>41.293298369836101</v>
      </c>
      <c r="O10" s="283">
        <v>39.500194911755003</v>
      </c>
      <c r="P10" s="283">
        <v>0.39564023139976701</v>
      </c>
      <c r="Q10" s="283">
        <v>0.51303738710080204</v>
      </c>
      <c r="R10" s="283">
        <v>43.514175853113997</v>
      </c>
      <c r="S10" s="283">
        <v>6.58989238028086</v>
      </c>
      <c r="T10" s="283">
        <v>0</v>
      </c>
      <c r="U10" s="283">
        <v>0</v>
      </c>
      <c r="V10" s="283">
        <v>0</v>
      </c>
      <c r="W10" s="283">
        <v>0</v>
      </c>
      <c r="X10" s="283">
        <v>0</v>
      </c>
      <c r="Y10" s="283">
        <v>0</v>
      </c>
      <c r="Z10" s="283">
        <v>0</v>
      </c>
      <c r="AA10" s="283">
        <v>0</v>
      </c>
      <c r="AB10" s="283">
        <v>0</v>
      </c>
      <c r="AC10" s="283">
        <v>0.19461247599895201</v>
      </c>
      <c r="AD10" s="283">
        <v>2.8218556214007302</v>
      </c>
      <c r="AE10" s="283">
        <v>-0.17734479218851601</v>
      </c>
      <c r="AF10" s="283">
        <v>0</v>
      </c>
      <c r="AG10" s="283">
        <v>0</v>
      </c>
      <c r="AH10" s="283">
        <v>0</v>
      </c>
      <c r="AI10" s="283">
        <v>172801511.509884</v>
      </c>
      <c r="AJ10" s="283">
        <v>0</v>
      </c>
      <c r="AK10" s="283">
        <v>46.905547009849997</v>
      </c>
      <c r="AL10" s="283">
        <v>0</v>
      </c>
      <c r="AM10" s="283">
        <v>0</v>
      </c>
      <c r="AN10" s="283">
        <v>0</v>
      </c>
      <c r="AO10" s="283">
        <v>4.12517109237917E-2</v>
      </c>
      <c r="AP10" s="283">
        <v>4.12517109237917E-2</v>
      </c>
      <c r="AQ10" s="283">
        <v>1.7858326660663999</v>
      </c>
      <c r="AR10" s="283">
        <v>0</v>
      </c>
      <c r="AS10" s="283">
        <v>0.105656870940945</v>
      </c>
      <c r="AT10" s="283"/>
      <c r="AU10" s="283">
        <v>10.798485797638801</v>
      </c>
      <c r="AV10" s="283">
        <v>39.394538040814098</v>
      </c>
      <c r="AW10" s="283">
        <v>0</v>
      </c>
      <c r="AX10" s="283">
        <v>1.78660074962563</v>
      </c>
      <c r="AY10" s="283">
        <v>0</v>
      </c>
      <c r="AZ10" s="283">
        <v>1.7858326660663999</v>
      </c>
      <c r="BA10" s="283">
        <v>9.4913116538693399E-7</v>
      </c>
      <c r="BB10" s="283">
        <v>0</v>
      </c>
      <c r="BC10" s="283">
        <v>0</v>
      </c>
    </row>
    <row r="11" spans="1:55" x14ac:dyDescent="0.2">
      <c r="A11" s="282">
        <v>5292</v>
      </c>
      <c r="B11" s="282" t="s">
        <v>31</v>
      </c>
      <c r="C11" s="283">
        <v>46.226930713461897</v>
      </c>
      <c r="D11" s="283">
        <v>45889839.050640099</v>
      </c>
      <c r="E11" s="283">
        <v>19.1888634201153</v>
      </c>
      <c r="F11" s="283">
        <v>5.5052342655794604</v>
      </c>
      <c r="G11" s="283">
        <v>23.082262771305299</v>
      </c>
      <c r="H11" s="283">
        <v>5.0729883060361702</v>
      </c>
      <c r="I11" s="283">
        <v>18.428242433284701</v>
      </c>
      <c r="J11" s="283">
        <v>6.3543964300715903</v>
      </c>
      <c r="K11" s="283">
        <v>20.853062546782201</v>
      </c>
      <c r="L11" s="283">
        <v>19.2684244669991</v>
      </c>
      <c r="M11" s="283">
        <v>8.3269852064833394</v>
      </c>
      <c r="N11" s="283">
        <v>27.246355745431</v>
      </c>
      <c r="O11" s="283">
        <v>26.431714988964799</v>
      </c>
      <c r="P11" s="283">
        <v>4.6540203380206204</v>
      </c>
      <c r="Q11" s="283">
        <v>2.3795587773267202</v>
      </c>
      <c r="R11" s="283">
        <v>8.1730522404528791</v>
      </c>
      <c r="S11" s="283">
        <v>0.168252434529126</v>
      </c>
      <c r="T11" s="283">
        <v>12.4903811691439</v>
      </c>
      <c r="U11" s="283">
        <v>7.7594343889327897</v>
      </c>
      <c r="V11" s="283">
        <v>0.99794743769071403</v>
      </c>
      <c r="W11" s="283">
        <v>6.7780432978552101</v>
      </c>
      <c r="X11" s="283">
        <v>9.3728513558348503</v>
      </c>
      <c r="Y11" s="283">
        <v>-0.75253727439689999</v>
      </c>
      <c r="Z11" s="283">
        <v>5.93786126414079</v>
      </c>
      <c r="AA11" s="283">
        <v>3.3972030989561501</v>
      </c>
      <c r="AB11" s="283">
        <v>4.9033371405673698</v>
      </c>
      <c r="AC11" s="283">
        <v>12.4108201222601</v>
      </c>
      <c r="AD11" s="283">
        <v>3.3873878544681699</v>
      </c>
      <c r="AE11" s="283">
        <v>29.518058139634501</v>
      </c>
      <c r="AF11" s="283">
        <v>0.72462211857723602</v>
      </c>
      <c r="AG11" s="283">
        <v>3.2658785532886601</v>
      </c>
      <c r="AH11" s="283">
        <v>9.5120221352738596</v>
      </c>
      <c r="AI11" s="283">
        <v>99270789.434601903</v>
      </c>
      <c r="AJ11" s="283">
        <v>15.864672317505001</v>
      </c>
      <c r="AK11" s="283">
        <v>30.3622583959568</v>
      </c>
      <c r="AL11" s="283">
        <v>0</v>
      </c>
      <c r="AM11" s="283">
        <v>0.101502365976832</v>
      </c>
      <c r="AN11" s="283">
        <v>6.7739382735845205E-2</v>
      </c>
      <c r="AO11" s="283">
        <v>2.6263707731644399E-2</v>
      </c>
      <c r="AP11" s="283">
        <v>4.1533567159916804E-3</v>
      </c>
      <c r="AQ11" s="283">
        <v>0</v>
      </c>
      <c r="AR11" s="283">
        <v>0</v>
      </c>
      <c r="AS11" s="283">
        <v>0.261907255377759</v>
      </c>
      <c r="AT11" s="283"/>
      <c r="AU11" s="283">
        <v>20.251317657994399</v>
      </c>
      <c r="AV11" s="283">
        <v>26.169807733587</v>
      </c>
      <c r="AW11" s="283">
        <v>0</v>
      </c>
      <c r="AX11" s="283">
        <v>0</v>
      </c>
      <c r="AY11" s="283">
        <v>0</v>
      </c>
      <c r="AZ11" s="283">
        <v>0</v>
      </c>
      <c r="BA11" s="283">
        <v>1.03510137926957</v>
      </c>
      <c r="BB11" s="283">
        <v>0.29880345637365102</v>
      </c>
      <c r="BC11" s="283">
        <v>0.29880345637365102</v>
      </c>
    </row>
    <row r="12" spans="1:55" x14ac:dyDescent="0.2">
      <c r="A12" s="282">
        <v>5306</v>
      </c>
      <c r="B12" s="282" t="s">
        <v>33</v>
      </c>
      <c r="C12" s="283">
        <v>44.861899604288404</v>
      </c>
      <c r="D12" s="283">
        <v>21450003.401239999</v>
      </c>
      <c r="E12" s="283">
        <v>20.984041655077998</v>
      </c>
      <c r="F12" s="283">
        <v>5.5326160816675802</v>
      </c>
      <c r="G12" s="283">
        <v>23.264199068441901</v>
      </c>
      <c r="H12" s="283">
        <v>5.1372392826954103</v>
      </c>
      <c r="I12" s="283">
        <v>20.2382476254908</v>
      </c>
      <c r="J12" s="283">
        <v>5.9055413168096997</v>
      </c>
      <c r="K12" s="283">
        <v>21.7475321413134</v>
      </c>
      <c r="L12" s="283">
        <v>21.572551537063699</v>
      </c>
      <c r="M12" s="283">
        <v>7.4725278726076603</v>
      </c>
      <c r="N12" s="283">
        <v>27.233668506440701</v>
      </c>
      <c r="O12" s="283">
        <v>26.581713043362001</v>
      </c>
      <c r="P12" s="283">
        <v>3.0259514429510599</v>
      </c>
      <c r="Q12" s="283">
        <v>3.1818110485278002</v>
      </c>
      <c r="R12" s="283">
        <v>6.6485406447469302</v>
      </c>
      <c r="S12" s="283">
        <v>0</v>
      </c>
      <c r="T12" s="283">
        <v>12.7269382950857</v>
      </c>
      <c r="U12" s="283">
        <v>7.2520895402912604</v>
      </c>
      <c r="V12" s="283">
        <v>0.92409395459152499</v>
      </c>
      <c r="W12" s="283">
        <v>8.8456132419779596</v>
      </c>
      <c r="X12" s="283">
        <v>7.7896913045276301</v>
      </c>
      <c r="Y12" s="283">
        <v>-0.908237754452492</v>
      </c>
      <c r="Z12" s="283">
        <v>7.5113093304050897</v>
      </c>
      <c r="AA12" s="283">
        <v>3.6223877124353399</v>
      </c>
      <c r="AB12" s="283">
        <v>3.9937522813728799</v>
      </c>
      <c r="AC12" s="283">
        <v>12.138428413100099</v>
      </c>
      <c r="AD12" s="283">
        <v>3.8777931051358001</v>
      </c>
      <c r="AE12" s="283">
        <v>52.147359793958302</v>
      </c>
      <c r="AF12" s="283">
        <v>0.93539011818857498</v>
      </c>
      <c r="AG12" s="283">
        <v>3.1701218823638899</v>
      </c>
      <c r="AH12" s="283">
        <v>5.2027456813684001</v>
      </c>
      <c r="AI12" s="283">
        <v>47813408.684079804</v>
      </c>
      <c r="AJ12" s="283">
        <v>15.0577057381337</v>
      </c>
      <c r="AK12" s="283">
        <v>29.804193866154701</v>
      </c>
      <c r="AL12" s="283">
        <v>0</v>
      </c>
      <c r="AM12" s="283">
        <v>0</v>
      </c>
      <c r="AN12" s="283">
        <v>0</v>
      </c>
      <c r="AO12" s="283">
        <v>3.5213406580664998E-2</v>
      </c>
      <c r="AP12" s="283">
        <v>0</v>
      </c>
      <c r="AQ12" s="283">
        <v>0</v>
      </c>
      <c r="AR12" s="283">
        <v>0</v>
      </c>
      <c r="AS12" s="283">
        <v>0.36251671815591202</v>
      </c>
      <c r="AT12" s="283"/>
      <c r="AU12" s="283">
        <v>22.224507000142399</v>
      </c>
      <c r="AV12" s="283">
        <v>26.219196325206099</v>
      </c>
      <c r="AW12" s="283">
        <v>0</v>
      </c>
      <c r="AX12" s="283">
        <v>0</v>
      </c>
      <c r="AY12" s="283">
        <v>0</v>
      </c>
      <c r="AZ12" s="283">
        <v>0</v>
      </c>
      <c r="BA12" s="283">
        <v>1.4506131893561101</v>
      </c>
      <c r="BB12" s="283">
        <v>0.10782335210743001</v>
      </c>
      <c r="BC12" s="283">
        <v>0.10782335210743001</v>
      </c>
    </row>
    <row r="13" spans="1:55" x14ac:dyDescent="0.2">
      <c r="A13" s="282">
        <v>5527</v>
      </c>
      <c r="B13" s="282" t="s">
        <v>322</v>
      </c>
      <c r="C13" s="283">
        <v>19.635275015861598</v>
      </c>
      <c r="D13" s="283">
        <v>547237.62</v>
      </c>
      <c r="E13" s="283">
        <v>39.108224617710199</v>
      </c>
      <c r="F13" s="283">
        <v>4.10340771770288</v>
      </c>
      <c r="G13" s="283">
        <v>40.120640506609703</v>
      </c>
      <c r="H13" s="283">
        <v>1.96508354670814</v>
      </c>
      <c r="I13" s="283">
        <v>30.581823394254499</v>
      </c>
      <c r="J13" s="283">
        <v>2.5780153319767498</v>
      </c>
      <c r="K13" s="283">
        <v>11.196861162104501</v>
      </c>
      <c r="L13" s="283">
        <v>31.977113741288399</v>
      </c>
      <c r="M13" s="283">
        <v>2.55477989707523</v>
      </c>
      <c r="N13" s="283">
        <v>37.7129342706763</v>
      </c>
      <c r="O13" s="283">
        <v>37.7129342706763</v>
      </c>
      <c r="P13" s="283">
        <v>9.5388171123551899</v>
      </c>
      <c r="Q13" s="283">
        <v>1.1358598598184999</v>
      </c>
      <c r="R13" s="283">
        <v>0</v>
      </c>
      <c r="S13" s="283">
        <v>0</v>
      </c>
      <c r="T13" s="283">
        <v>20.4034756611285</v>
      </c>
      <c r="U13" s="283">
        <v>2.0518965840118799</v>
      </c>
      <c r="V13" s="283">
        <v>0.18186171544208199</v>
      </c>
      <c r="W13" s="283">
        <v>11.573638080159901</v>
      </c>
      <c r="X13" s="283">
        <v>3.4413263198517301</v>
      </c>
      <c r="Y13" s="283">
        <v>-1.3604639666904701</v>
      </c>
      <c r="Z13" s="283">
        <v>10.1783477331259</v>
      </c>
      <c r="AA13" s="283">
        <v>3.6326708959665899</v>
      </c>
      <c r="AB13" s="283">
        <v>2.3835879932217501</v>
      </c>
      <c r="AC13" s="283">
        <v>27.5345865375503</v>
      </c>
      <c r="AD13" s="283">
        <v>4.3820063692800897</v>
      </c>
      <c r="AE13" s="283">
        <v>-0.14837476894273399</v>
      </c>
      <c r="AF13" s="283">
        <v>0</v>
      </c>
      <c r="AG13" s="283">
        <v>0</v>
      </c>
      <c r="AH13" s="283">
        <v>0</v>
      </c>
      <c r="AI13" s="283">
        <v>2787012.7592199999</v>
      </c>
      <c r="AJ13" s="283">
        <v>6.2187906900184604</v>
      </c>
      <c r="AK13" s="283">
        <v>13.416484325843101</v>
      </c>
      <c r="AL13" s="283">
        <v>0</v>
      </c>
      <c r="AM13" s="283">
        <v>1.4571085067929701</v>
      </c>
      <c r="AN13" s="283">
        <v>0</v>
      </c>
      <c r="AO13" s="283">
        <v>0</v>
      </c>
      <c r="AP13" s="283">
        <v>0</v>
      </c>
      <c r="AQ13" s="283">
        <v>0</v>
      </c>
      <c r="AR13" s="283">
        <v>0</v>
      </c>
      <c r="AS13" s="283">
        <v>0</v>
      </c>
      <c r="AT13" s="283"/>
      <c r="AU13" s="283">
        <v>31.977113741288399</v>
      </c>
      <c r="AV13" s="283">
        <v>37.7129342706763</v>
      </c>
      <c r="AW13" s="283">
        <v>0</v>
      </c>
      <c r="AX13" s="283">
        <v>0</v>
      </c>
      <c r="AY13" s="283">
        <v>0</v>
      </c>
      <c r="AZ13" s="283">
        <v>0</v>
      </c>
      <c r="BA13" s="283">
        <v>3.0180342634506099E-2</v>
      </c>
      <c r="BB13" s="283">
        <v>0</v>
      </c>
      <c r="BC13" s="283">
        <v>0</v>
      </c>
    </row>
    <row r="14" spans="1:55" x14ac:dyDescent="0.2">
      <c r="A14" s="282">
        <v>5616</v>
      </c>
      <c r="B14" s="282" t="s">
        <v>323</v>
      </c>
      <c r="C14" s="283">
        <v>48.668557917368801</v>
      </c>
      <c r="D14" s="283">
        <v>4419196461.8046999</v>
      </c>
      <c r="E14" s="283">
        <v>16.755241934245301</v>
      </c>
      <c r="F14" s="283">
        <v>5.3659002887412202</v>
      </c>
      <c r="G14" s="283">
        <v>19.075025072752801</v>
      </c>
      <c r="H14" s="283">
        <v>5.1438748334378301</v>
      </c>
      <c r="I14" s="283">
        <v>17.7806912605148</v>
      </c>
      <c r="J14" s="283">
        <v>5.5183590531810403</v>
      </c>
      <c r="K14" s="283">
        <v>22.2445385516586</v>
      </c>
      <c r="L14" s="283">
        <v>13.2128251709611</v>
      </c>
      <c r="M14" s="283">
        <v>8.3327474396589096</v>
      </c>
      <c r="N14" s="283">
        <v>24.998288464575701</v>
      </c>
      <c r="O14" s="283">
        <v>24.108937578257301</v>
      </c>
      <c r="P14" s="283">
        <v>1.2943338122380199</v>
      </c>
      <c r="Q14" s="283">
        <v>1.1026054761626001</v>
      </c>
      <c r="R14" s="283">
        <v>6.7589965073624096</v>
      </c>
      <c r="S14" s="283">
        <v>0.184700167294606</v>
      </c>
      <c r="T14" s="283">
        <v>7.0080630855099004</v>
      </c>
      <c r="U14" s="283">
        <v>8.2882525957593405</v>
      </c>
      <c r="V14" s="283">
        <v>1.08052564462141</v>
      </c>
      <c r="W14" s="283">
        <v>6.20476208545118</v>
      </c>
      <c r="X14" s="283">
        <v>8.3830028191132193</v>
      </c>
      <c r="Y14" s="283">
        <v>-0.83840030102640895</v>
      </c>
      <c r="Z14" s="283">
        <v>6.7237783593565803</v>
      </c>
      <c r="AA14" s="283">
        <v>4.8943469092049599</v>
      </c>
      <c r="AB14" s="283">
        <v>4.6748498738758801</v>
      </c>
      <c r="AC14" s="283">
        <v>10.550479848794099</v>
      </c>
      <c r="AD14" s="283">
        <v>3.5862952961446699</v>
      </c>
      <c r="AE14" s="283">
        <v>23.4365328941375</v>
      </c>
      <c r="AF14" s="283">
        <v>0.53774818509506905</v>
      </c>
      <c r="AG14" s="283">
        <v>3.3648824307947498</v>
      </c>
      <c r="AH14" s="283">
        <v>5.9687436017598996</v>
      </c>
      <c r="AI14" s="283">
        <v>9080187806.8952999</v>
      </c>
      <c r="AJ14" s="283">
        <v>15.835015621829401</v>
      </c>
      <c r="AK14" s="283">
        <v>32.833542295539402</v>
      </c>
      <c r="AL14" s="283">
        <v>0</v>
      </c>
      <c r="AM14" s="283">
        <v>0</v>
      </c>
      <c r="AN14" s="283">
        <v>0</v>
      </c>
      <c r="AO14" s="283">
        <v>7.4342614308856696</v>
      </c>
      <c r="AP14" s="283">
        <v>0.82728198389196805</v>
      </c>
      <c r="AQ14" s="283">
        <v>4.0488498156482997</v>
      </c>
      <c r="AR14" s="283">
        <v>2.7973714866019899</v>
      </c>
      <c r="AS14" s="283">
        <v>0.29051619295768399</v>
      </c>
      <c r="AT14" s="283"/>
      <c r="AU14" s="283">
        <v>14.674559983749999</v>
      </c>
      <c r="AV14" s="283">
        <v>23.818421385299601</v>
      </c>
      <c r="AW14" s="283">
        <v>0</v>
      </c>
      <c r="AX14" s="283">
        <v>10.209010856207801</v>
      </c>
      <c r="AY14" s="283">
        <v>0</v>
      </c>
      <c r="AZ14" s="283">
        <v>4.0488498156482997</v>
      </c>
      <c r="BA14" s="283">
        <v>0.950357144787085</v>
      </c>
      <c r="BB14" s="283">
        <v>1.6681992600965001</v>
      </c>
      <c r="BC14" s="283">
        <v>1.6681992600965001</v>
      </c>
    </row>
    <row r="15" spans="1:55" x14ac:dyDescent="0.2">
      <c r="A15" s="282">
        <v>5926</v>
      </c>
      <c r="B15" s="282" t="s">
        <v>324</v>
      </c>
      <c r="C15" s="283">
        <v>0</v>
      </c>
      <c r="D15" s="283">
        <v>0</v>
      </c>
      <c r="E15" s="283">
        <v>44.961589509500399</v>
      </c>
      <c r="F15" s="283">
        <v>5.4129324533484899</v>
      </c>
      <c r="G15" s="283">
        <v>38.7932437015712</v>
      </c>
      <c r="H15" s="283">
        <v>6.2736188122995902</v>
      </c>
      <c r="I15" s="283">
        <v>37.717256124382999</v>
      </c>
      <c r="J15" s="283">
        <v>6.4525908953436897</v>
      </c>
      <c r="K15" s="283">
        <v>9.2658326956766306</v>
      </c>
      <c r="L15" s="283">
        <v>35.453245088800401</v>
      </c>
      <c r="M15" s="283">
        <v>8.9292977698269898</v>
      </c>
      <c r="N15" s="283">
        <v>59.580505166946502</v>
      </c>
      <c r="O15" s="283">
        <v>58.107187782670103</v>
      </c>
      <c r="P15" s="283">
        <v>1.0759875771882299</v>
      </c>
      <c r="Q15" s="283">
        <v>0.14463941795438001</v>
      </c>
      <c r="R15" s="283">
        <v>13.318334622744899</v>
      </c>
      <c r="S15" s="283">
        <v>0.161124103805033</v>
      </c>
      <c r="T15" s="283">
        <v>16.8319677035397</v>
      </c>
      <c r="U15" s="283">
        <v>9.7793834650307208</v>
      </c>
      <c r="V15" s="283">
        <v>1.2938785511890201</v>
      </c>
      <c r="W15" s="283">
        <v>18.621277385260701</v>
      </c>
      <c r="X15" s="283">
        <v>8.1608964045030401</v>
      </c>
      <c r="Y15" s="283">
        <v>-0.83150866818936797</v>
      </c>
      <c r="Z15" s="283">
        <v>17.615539864012302</v>
      </c>
      <c r="AA15" s="283">
        <v>4.1392377110080298</v>
      </c>
      <c r="AB15" s="283">
        <v>5.1438127299750596</v>
      </c>
      <c r="AC15" s="283">
        <v>26.340312124239698</v>
      </c>
      <c r="AD15" s="283">
        <v>3.4660349140708502</v>
      </c>
      <c r="AE15" s="283">
        <v>5.1961260097458499</v>
      </c>
      <c r="AF15" s="283">
        <v>1.04426221576981</v>
      </c>
      <c r="AG15" s="283">
        <v>2.83670346094243</v>
      </c>
      <c r="AH15" s="283">
        <v>5.0679656162162301</v>
      </c>
      <c r="AI15" s="283">
        <v>544228882.76298201</v>
      </c>
      <c r="AJ15" s="283">
        <v>0</v>
      </c>
      <c r="AK15" s="283">
        <v>0</v>
      </c>
      <c r="AL15" s="283">
        <v>0</v>
      </c>
      <c r="AM15" s="283">
        <v>0</v>
      </c>
      <c r="AN15" s="283">
        <v>0</v>
      </c>
      <c r="AO15" s="283">
        <v>0.369563149568438</v>
      </c>
      <c r="AP15" s="283">
        <v>0.27180089974096699</v>
      </c>
      <c r="AQ15" s="283">
        <v>3.2697485568309901</v>
      </c>
      <c r="AR15" s="283">
        <v>0</v>
      </c>
      <c r="AS15" s="283">
        <v>0.38748608660639799</v>
      </c>
      <c r="AT15" s="283"/>
      <c r="AU15" s="283">
        <v>37.087686576881801</v>
      </c>
      <c r="AV15" s="283">
        <v>57.719701696063701</v>
      </c>
      <c r="AW15" s="283">
        <v>0</v>
      </c>
      <c r="AX15" s="283">
        <v>10.9494698384011</v>
      </c>
      <c r="AY15" s="283">
        <v>0</v>
      </c>
      <c r="AZ15" s="283">
        <v>3.2697485568309901</v>
      </c>
      <c r="BA15" s="283">
        <v>1.9691009452141</v>
      </c>
      <c r="BB15" s="283">
        <v>0</v>
      </c>
      <c r="BC15" s="283">
        <v>0</v>
      </c>
    </row>
    <row r="16" spans="1:55" x14ac:dyDescent="0.2">
      <c r="A16" s="282">
        <v>5934</v>
      </c>
      <c r="B16" s="282" t="s">
        <v>325</v>
      </c>
      <c r="C16" s="283">
        <v>0</v>
      </c>
      <c r="D16" s="283">
        <v>0</v>
      </c>
      <c r="E16" s="283">
        <v>0</v>
      </c>
      <c r="F16" s="283">
        <v>0</v>
      </c>
      <c r="G16" s="283">
        <v>100</v>
      </c>
      <c r="H16" s="283">
        <v>0.19719939125481301</v>
      </c>
      <c r="I16" s="283">
        <v>79.184000041605003</v>
      </c>
      <c r="J16" s="283">
        <v>0.249039414951505</v>
      </c>
      <c r="K16" s="283">
        <v>0</v>
      </c>
      <c r="L16" s="283">
        <v>76.573386709210396</v>
      </c>
      <c r="M16" s="283">
        <v>0.25456946450523998</v>
      </c>
      <c r="N16" s="283">
        <v>2.6106133323946401</v>
      </c>
      <c r="O16" s="283">
        <v>2.6106133323946401</v>
      </c>
      <c r="P16" s="283">
        <v>20.815999958395</v>
      </c>
      <c r="Q16" s="283">
        <v>0</v>
      </c>
      <c r="R16" s="283">
        <v>0</v>
      </c>
      <c r="S16" s="283">
        <v>0</v>
      </c>
      <c r="T16" s="283">
        <v>76.573386709210396</v>
      </c>
      <c r="U16" s="283">
        <v>0.25456946450523998</v>
      </c>
      <c r="V16" s="283">
        <v>-1.7306940789522999E-2</v>
      </c>
      <c r="W16" s="283">
        <v>0</v>
      </c>
      <c r="X16" s="283">
        <v>0</v>
      </c>
      <c r="Y16" s="283">
        <v>0</v>
      </c>
      <c r="Z16" s="283">
        <v>2.6106133323946401</v>
      </c>
      <c r="AA16" s="283">
        <v>8.6834381465811294E-2</v>
      </c>
      <c r="AB16" s="283">
        <v>0.324591173938722</v>
      </c>
      <c r="AC16" s="283">
        <v>0</v>
      </c>
      <c r="AD16" s="283">
        <v>0</v>
      </c>
      <c r="AE16" s="283">
        <v>0</v>
      </c>
      <c r="AF16" s="283">
        <v>0</v>
      </c>
      <c r="AG16" s="283">
        <v>0</v>
      </c>
      <c r="AH16" s="283">
        <v>0</v>
      </c>
      <c r="AI16" s="283">
        <v>148063348.39355201</v>
      </c>
      <c r="AJ16" s="283">
        <v>0</v>
      </c>
      <c r="AK16" s="283">
        <v>0</v>
      </c>
      <c r="AL16" s="283">
        <v>0</v>
      </c>
      <c r="AM16" s="283">
        <v>0</v>
      </c>
      <c r="AN16" s="283">
        <v>0</v>
      </c>
      <c r="AO16" s="283">
        <v>0</v>
      </c>
      <c r="AP16" s="283">
        <v>0</v>
      </c>
      <c r="AQ16" s="283">
        <v>0</v>
      </c>
      <c r="AR16" s="283">
        <v>0</v>
      </c>
      <c r="AS16" s="283">
        <v>0</v>
      </c>
      <c r="AT16" s="283"/>
      <c r="AU16" s="283">
        <v>76.573386709210396</v>
      </c>
      <c r="AV16" s="283">
        <v>2.6106133323946401</v>
      </c>
      <c r="AW16" s="283">
        <v>0</v>
      </c>
      <c r="AX16" s="283">
        <v>0</v>
      </c>
      <c r="AY16" s="283">
        <v>0.42635002544592698</v>
      </c>
      <c r="AZ16" s="283">
        <v>0</v>
      </c>
      <c r="BA16" s="283">
        <v>0</v>
      </c>
      <c r="BB16" s="283">
        <v>0</v>
      </c>
      <c r="BC16" s="283">
        <v>0</v>
      </c>
    </row>
    <row r="17" spans="1:55" x14ac:dyDescent="0.2">
      <c r="A17" s="282">
        <v>5942</v>
      </c>
      <c r="B17" s="282" t="s">
        <v>326</v>
      </c>
      <c r="C17" s="283">
        <v>96.617315326082803</v>
      </c>
      <c r="D17" s="283">
        <v>490281460.86804003</v>
      </c>
      <c r="E17" s="283">
        <v>0</v>
      </c>
      <c r="F17" s="283">
        <v>0</v>
      </c>
      <c r="G17" s="283">
        <v>3.90404670119224</v>
      </c>
      <c r="H17" s="283">
        <v>2.5048993205147898</v>
      </c>
      <c r="I17" s="283">
        <v>4.0351522237805204</v>
      </c>
      <c r="J17" s="283">
        <v>2.4235130146399699</v>
      </c>
      <c r="K17" s="283">
        <v>27.454430235440601</v>
      </c>
      <c r="L17" s="283">
        <v>0</v>
      </c>
      <c r="M17" s="283">
        <v>0</v>
      </c>
      <c r="N17" s="283">
        <v>0.54564527928155004</v>
      </c>
      <c r="O17" s="283">
        <v>0.54564527928155004</v>
      </c>
      <c r="P17" s="283">
        <v>-0.13110552258827901</v>
      </c>
      <c r="Q17" s="283">
        <v>1.81670731214968</v>
      </c>
      <c r="R17" s="283">
        <v>0.48819060455992003</v>
      </c>
      <c r="S17" s="283">
        <v>0</v>
      </c>
      <c r="T17" s="283">
        <v>0</v>
      </c>
      <c r="U17" s="283">
        <v>0</v>
      </c>
      <c r="V17" s="283">
        <v>0</v>
      </c>
      <c r="W17" s="283">
        <v>0</v>
      </c>
      <c r="X17" s="283">
        <v>0</v>
      </c>
      <c r="Y17" s="283">
        <v>0</v>
      </c>
      <c r="Z17" s="283">
        <v>0.52187607166328998</v>
      </c>
      <c r="AA17" s="283">
        <v>4.9380072367216599</v>
      </c>
      <c r="AB17" s="283">
        <v>0.50283386388943496</v>
      </c>
      <c r="AC17" s="283">
        <v>0</v>
      </c>
      <c r="AD17" s="283">
        <v>0</v>
      </c>
      <c r="AE17" s="283">
        <v>0</v>
      </c>
      <c r="AF17" s="283">
        <v>0</v>
      </c>
      <c r="AG17" s="283">
        <v>0</v>
      </c>
      <c r="AH17" s="283">
        <v>0</v>
      </c>
      <c r="AI17" s="283">
        <v>507446785.50976402</v>
      </c>
      <c r="AJ17" s="283">
        <v>39.431457485653901</v>
      </c>
      <c r="AK17" s="283">
        <v>57.185857840428902</v>
      </c>
      <c r="AL17" s="283">
        <v>0.43689310156391598</v>
      </c>
      <c r="AM17" s="283">
        <v>0.24808587539585</v>
      </c>
      <c r="AN17" s="283">
        <v>0.76743542203896098</v>
      </c>
      <c r="AO17" s="283">
        <v>3.61246165380375</v>
      </c>
      <c r="AP17" s="283">
        <v>3.55484756138098</v>
      </c>
      <c r="AQ17" s="283">
        <v>3.5132761521172302</v>
      </c>
      <c r="AR17" s="283">
        <v>0</v>
      </c>
      <c r="AS17" s="283">
        <v>0</v>
      </c>
      <c r="AT17" s="283"/>
      <c r="AU17" s="283">
        <v>0.46442139694166101</v>
      </c>
      <c r="AV17" s="283">
        <v>0.54564527928155004</v>
      </c>
      <c r="AW17" s="283">
        <v>0</v>
      </c>
      <c r="AX17" s="283">
        <v>3.5132761521172302</v>
      </c>
      <c r="AY17" s="283">
        <v>0</v>
      </c>
      <c r="AZ17" s="283">
        <v>3.5132761521172302</v>
      </c>
      <c r="BA17" s="283">
        <v>0</v>
      </c>
      <c r="BB17" s="283">
        <v>2.0275984938330098</v>
      </c>
      <c r="BC17" s="283">
        <v>2.0275984938330098</v>
      </c>
    </row>
    <row r="18" spans="1:55" x14ac:dyDescent="0.2">
      <c r="A18" s="282">
        <v>6051</v>
      </c>
      <c r="B18" s="282" t="s">
        <v>327</v>
      </c>
      <c r="C18" s="283">
        <v>25.160948111515498</v>
      </c>
      <c r="D18" s="283">
        <v>2385147.19</v>
      </c>
      <c r="E18" s="283">
        <v>26.952275544175301</v>
      </c>
      <c r="F18" s="283">
        <v>3.8902432867416201</v>
      </c>
      <c r="G18" s="283">
        <v>38.693652063481998</v>
      </c>
      <c r="H18" s="283">
        <v>1.1013943562686199</v>
      </c>
      <c r="I18" s="283">
        <v>32.123621012370698</v>
      </c>
      <c r="J18" s="283">
        <v>1.3266552152724</v>
      </c>
      <c r="K18" s="283">
        <v>21.639647447425201</v>
      </c>
      <c r="L18" s="283">
        <v>35.8724781052873</v>
      </c>
      <c r="M18" s="283">
        <v>1.4617094702573199</v>
      </c>
      <c r="N18" s="283">
        <v>31.971477348572101</v>
      </c>
      <c r="O18" s="283">
        <v>31.971477348572101</v>
      </c>
      <c r="P18" s="283">
        <v>6.5700310511113003</v>
      </c>
      <c r="Q18" s="283">
        <v>0.42506538351384798</v>
      </c>
      <c r="R18" s="283">
        <v>8.7680588973133204</v>
      </c>
      <c r="S18" s="283">
        <v>0</v>
      </c>
      <c r="T18" s="283">
        <v>31.5221532270639</v>
      </c>
      <c r="U18" s="283">
        <v>1.28232394665288</v>
      </c>
      <c r="V18" s="283">
        <v>8.8192218621587506E-2</v>
      </c>
      <c r="W18" s="283">
        <v>4.3503248782234403</v>
      </c>
      <c r="X18" s="283">
        <v>2.7615245691438099</v>
      </c>
      <c r="Y18" s="283">
        <v>-1.7359823099792999</v>
      </c>
      <c r="Z18" s="283">
        <v>0.60146778530687695</v>
      </c>
      <c r="AA18" s="283">
        <v>3.65</v>
      </c>
      <c r="AB18" s="283">
        <v>2.3934000000000002</v>
      </c>
      <c r="AC18" s="283">
        <v>22.6019506659519</v>
      </c>
      <c r="AD18" s="283">
        <v>4.1074941422210598</v>
      </c>
      <c r="AE18" s="283">
        <v>-0.19776715035487699</v>
      </c>
      <c r="AF18" s="283">
        <v>0</v>
      </c>
      <c r="AG18" s="283">
        <v>0</v>
      </c>
      <c r="AH18" s="283">
        <v>0</v>
      </c>
      <c r="AI18" s="283">
        <v>9479560.0683600008</v>
      </c>
      <c r="AJ18" s="283">
        <v>8.5926334568911997</v>
      </c>
      <c r="AK18" s="283">
        <v>16.568314654624299</v>
      </c>
      <c r="AL18" s="283">
        <v>0</v>
      </c>
      <c r="AM18" s="283">
        <v>0</v>
      </c>
      <c r="AN18" s="283">
        <v>0</v>
      </c>
      <c r="AO18" s="283">
        <v>0</v>
      </c>
      <c r="AP18" s="283">
        <v>0</v>
      </c>
      <c r="AQ18" s="283">
        <v>0</v>
      </c>
      <c r="AR18" s="283">
        <v>0</v>
      </c>
      <c r="AS18" s="283">
        <v>0</v>
      </c>
      <c r="AT18" s="283"/>
      <c r="AU18" s="283">
        <v>35.8724781052873</v>
      </c>
      <c r="AV18" s="283">
        <v>31.971477348572101</v>
      </c>
      <c r="AW18" s="283">
        <v>0</v>
      </c>
      <c r="AX18" s="283">
        <v>0</v>
      </c>
      <c r="AY18" s="283">
        <v>0</v>
      </c>
      <c r="AZ18" s="283">
        <v>0</v>
      </c>
      <c r="BA18" s="283">
        <v>0</v>
      </c>
      <c r="BB18" s="283">
        <v>0</v>
      </c>
      <c r="BC18" s="283">
        <v>0</v>
      </c>
    </row>
    <row r="19" spans="1:55" x14ac:dyDescent="0.2">
      <c r="A19" s="282">
        <v>6078</v>
      </c>
      <c r="B19" s="282" t="s">
        <v>328</v>
      </c>
      <c r="C19" s="283">
        <v>46.338466601052097</v>
      </c>
      <c r="D19" s="283">
        <v>35267738.054520003</v>
      </c>
      <c r="E19" s="283">
        <v>0</v>
      </c>
      <c r="F19" s="283">
        <v>0</v>
      </c>
      <c r="G19" s="283">
        <v>1.6841728042228801</v>
      </c>
      <c r="H19" s="283">
        <v>9.9999999999999995E-8</v>
      </c>
      <c r="I19" s="283">
        <v>0</v>
      </c>
      <c r="J19" s="283">
        <v>0</v>
      </c>
      <c r="K19" s="283">
        <v>97.245538718955999</v>
      </c>
      <c r="L19" s="283">
        <v>0</v>
      </c>
      <c r="M19" s="283">
        <v>0</v>
      </c>
      <c r="N19" s="283">
        <v>40.781584255386598</v>
      </c>
      <c r="O19" s="283">
        <v>39.007521699686897</v>
      </c>
      <c r="P19" s="283">
        <v>1.6841728042228801</v>
      </c>
      <c r="Q19" s="283">
        <v>2.3656530341772499</v>
      </c>
      <c r="R19" s="283">
        <v>44.866088248335103</v>
      </c>
      <c r="S19" s="283">
        <v>4.7024224036754596</v>
      </c>
      <c r="T19" s="283">
        <v>0</v>
      </c>
      <c r="U19" s="283">
        <v>0</v>
      </c>
      <c r="V19" s="283">
        <v>0</v>
      </c>
      <c r="W19" s="283">
        <v>0</v>
      </c>
      <c r="X19" s="283">
        <v>0</v>
      </c>
      <c r="Y19" s="283">
        <v>0</v>
      </c>
      <c r="Z19" s="283">
        <v>0</v>
      </c>
      <c r="AA19" s="283">
        <v>0</v>
      </c>
      <c r="AB19" s="283">
        <v>0</v>
      </c>
      <c r="AC19" s="283">
        <v>0</v>
      </c>
      <c r="AD19" s="283">
        <v>0</v>
      </c>
      <c r="AE19" s="283">
        <v>0</v>
      </c>
      <c r="AF19" s="283">
        <v>0</v>
      </c>
      <c r="AG19" s="283">
        <v>0</v>
      </c>
      <c r="AH19" s="283">
        <v>0</v>
      </c>
      <c r="AI19" s="283">
        <v>76108988.150503993</v>
      </c>
      <c r="AJ19" s="283">
        <v>0</v>
      </c>
      <c r="AK19" s="283">
        <v>46.338466601052097</v>
      </c>
      <c r="AL19" s="283">
        <v>0</v>
      </c>
      <c r="AM19" s="283">
        <v>0</v>
      </c>
      <c r="AN19" s="283">
        <v>0</v>
      </c>
      <c r="AO19" s="283">
        <v>0</v>
      </c>
      <c r="AP19" s="283">
        <v>0</v>
      </c>
      <c r="AQ19" s="283">
        <v>0</v>
      </c>
      <c r="AR19" s="283">
        <v>0</v>
      </c>
      <c r="AS19" s="283">
        <v>0</v>
      </c>
      <c r="AT19" s="283"/>
      <c r="AU19" s="283">
        <v>10.5609889523236</v>
      </c>
      <c r="AV19" s="283">
        <v>39.007521699686897</v>
      </c>
      <c r="AW19" s="283">
        <v>0</v>
      </c>
      <c r="AX19" s="283">
        <v>0</v>
      </c>
      <c r="AY19" s="283">
        <v>0</v>
      </c>
      <c r="AZ19" s="283">
        <v>0</v>
      </c>
      <c r="BA19" s="283">
        <v>0</v>
      </c>
      <c r="BB19" s="283">
        <v>0</v>
      </c>
      <c r="BC19" s="283">
        <v>0</v>
      </c>
    </row>
    <row r="20" spans="1:55" x14ac:dyDescent="0.2">
      <c r="A20" s="282">
        <v>6191</v>
      </c>
      <c r="B20" s="282" t="s">
        <v>329</v>
      </c>
      <c r="C20" s="283">
        <v>9.8934245432652901</v>
      </c>
      <c r="D20" s="283">
        <v>29884094.600000001</v>
      </c>
      <c r="E20" s="283">
        <v>39.630000967667101</v>
      </c>
      <c r="F20" s="283">
        <v>5.6112952223787298</v>
      </c>
      <c r="G20" s="283">
        <v>38.460941493774897</v>
      </c>
      <c r="H20" s="283">
        <v>5.7719917359553996</v>
      </c>
      <c r="I20" s="283">
        <v>33.931267905732099</v>
      </c>
      <c r="J20" s="283">
        <v>6.5425269878778503</v>
      </c>
      <c r="K20" s="283">
        <v>14.872933861491299</v>
      </c>
      <c r="L20" s="283">
        <v>39.949178099779502</v>
      </c>
      <c r="M20" s="283">
        <v>8.1978623012531902</v>
      </c>
      <c r="N20" s="283">
        <v>45.388941479879598</v>
      </c>
      <c r="O20" s="283">
        <v>44.161099067248998</v>
      </c>
      <c r="P20" s="283">
        <v>4.52967358804284</v>
      </c>
      <c r="Q20" s="283">
        <v>5.9912156261857502E-2</v>
      </c>
      <c r="R20" s="283">
        <v>10.700102536217001</v>
      </c>
      <c r="S20" s="283">
        <v>0.221181776072333</v>
      </c>
      <c r="T20" s="283">
        <v>23.012927237961399</v>
      </c>
      <c r="U20" s="283">
        <v>8.1004875470857698</v>
      </c>
      <c r="V20" s="283">
        <v>1.05352958720148</v>
      </c>
      <c r="W20" s="283">
        <v>16.936250861818099</v>
      </c>
      <c r="X20" s="283">
        <v>8.3301748272515592</v>
      </c>
      <c r="Y20" s="283">
        <v>-0.82713014451164901</v>
      </c>
      <c r="Z20" s="283">
        <v>10.9183406677707</v>
      </c>
      <c r="AA20" s="283">
        <v>3.2587649145347002</v>
      </c>
      <c r="AB20" s="283">
        <v>4.8662309661767003</v>
      </c>
      <c r="AC20" s="283">
        <v>22.693750105848999</v>
      </c>
      <c r="AD20" s="283">
        <v>3.5822067360584802</v>
      </c>
      <c r="AE20" s="283">
        <v>0.145249067473989</v>
      </c>
      <c r="AF20" s="283">
        <v>0.85736866074144003</v>
      </c>
      <c r="AG20" s="283">
        <v>3.2934304682054298</v>
      </c>
      <c r="AH20" s="283">
        <v>5.8232531041804796</v>
      </c>
      <c r="AI20" s="283">
        <v>302060166.01544601</v>
      </c>
      <c r="AJ20" s="283">
        <v>2.9663760528893501</v>
      </c>
      <c r="AK20" s="283">
        <v>6.9270484903759399</v>
      </c>
      <c r="AL20" s="283">
        <v>1.464396467217</v>
      </c>
      <c r="AM20" s="283">
        <v>0</v>
      </c>
      <c r="AN20" s="283">
        <v>0</v>
      </c>
      <c r="AO20" s="283">
        <v>0</v>
      </c>
      <c r="AP20" s="283">
        <v>0</v>
      </c>
      <c r="AQ20" s="283">
        <v>0</v>
      </c>
      <c r="AR20" s="283">
        <v>0</v>
      </c>
      <c r="AS20" s="283">
        <v>0</v>
      </c>
      <c r="AT20" s="283"/>
      <c r="AU20" s="283">
        <v>41.398202288482402</v>
      </c>
      <c r="AV20" s="283">
        <v>44.161099067248998</v>
      </c>
      <c r="AW20" s="283">
        <v>0</v>
      </c>
      <c r="AX20" s="283">
        <v>0.50243118449534196</v>
      </c>
      <c r="AY20" s="283">
        <v>0</v>
      </c>
      <c r="AZ20" s="283">
        <v>0</v>
      </c>
      <c r="BA20" s="283">
        <v>0.60175033538353195</v>
      </c>
      <c r="BB20" s="283">
        <v>0</v>
      </c>
      <c r="BC20" s="283">
        <v>0</v>
      </c>
    </row>
    <row r="21" spans="1:55" x14ac:dyDescent="0.2">
      <c r="A21" s="282">
        <v>6213</v>
      </c>
      <c r="B21" s="282" t="s">
        <v>486</v>
      </c>
      <c r="C21" s="283">
        <v>46.098158590334101</v>
      </c>
      <c r="D21" s="283">
        <v>707251.16</v>
      </c>
      <c r="E21" s="283">
        <v>29.1107617896463</v>
      </c>
      <c r="F21" s="283">
        <v>10.2021037253212</v>
      </c>
      <c r="G21" s="283">
        <v>0.40537112683425802</v>
      </c>
      <c r="H21" s="283">
        <v>3.55960056726459E-6</v>
      </c>
      <c r="I21" s="283">
        <v>0</v>
      </c>
      <c r="J21" s="283">
        <v>0</v>
      </c>
      <c r="K21" s="283">
        <v>70.483867083519399</v>
      </c>
      <c r="L21" s="283">
        <v>0</v>
      </c>
      <c r="M21" s="283">
        <v>0</v>
      </c>
      <c r="N21" s="283">
        <v>21.341292672241501</v>
      </c>
      <c r="O21" s="283">
        <v>19.546709455935101</v>
      </c>
      <c r="P21" s="283">
        <v>0.40537112683425802</v>
      </c>
      <c r="Q21" s="283">
        <v>1.2465169319880001</v>
      </c>
      <c r="R21" s="283">
        <v>23.1391915611974</v>
      </c>
      <c r="S21" s="283">
        <v>0</v>
      </c>
      <c r="T21" s="283">
        <v>0</v>
      </c>
      <c r="U21" s="283">
        <v>0</v>
      </c>
      <c r="V21" s="283">
        <v>0</v>
      </c>
      <c r="W21" s="283">
        <v>0</v>
      </c>
      <c r="X21" s="283">
        <v>0</v>
      </c>
      <c r="Y21" s="283">
        <v>0</v>
      </c>
      <c r="Z21" s="283">
        <v>0</v>
      </c>
      <c r="AA21" s="283">
        <v>0</v>
      </c>
      <c r="AB21" s="283">
        <v>0</v>
      </c>
      <c r="AC21" s="283">
        <v>0</v>
      </c>
      <c r="AD21" s="283">
        <v>0</v>
      </c>
      <c r="AE21" s="283">
        <v>0</v>
      </c>
      <c r="AF21" s="283">
        <v>0</v>
      </c>
      <c r="AG21" s="283">
        <v>0</v>
      </c>
      <c r="AH21" s="283">
        <v>0</v>
      </c>
      <c r="AI21" s="283">
        <v>1534228.65821</v>
      </c>
      <c r="AJ21" s="283">
        <v>0</v>
      </c>
      <c r="AK21" s="283">
        <v>46.098158590334101</v>
      </c>
      <c r="AL21" s="283">
        <v>2.2638737592428599</v>
      </c>
      <c r="AM21" s="283">
        <v>1.68029712272989</v>
      </c>
      <c r="AN21" s="283">
        <v>2.3897780688555899</v>
      </c>
      <c r="AO21" s="283">
        <v>0</v>
      </c>
      <c r="AP21" s="283">
        <v>0</v>
      </c>
      <c r="AQ21" s="283">
        <v>0</v>
      </c>
      <c r="AR21" s="283">
        <v>0</v>
      </c>
      <c r="AS21" s="283">
        <v>0</v>
      </c>
      <c r="AT21" s="283"/>
      <c r="AU21" s="283">
        <v>32.703243894908603</v>
      </c>
      <c r="AV21" s="283">
        <v>19.546709455935101</v>
      </c>
      <c r="AW21" s="283">
        <v>29.1107617896463</v>
      </c>
      <c r="AX21" s="283">
        <v>0</v>
      </c>
      <c r="AY21" s="283">
        <v>0</v>
      </c>
      <c r="AZ21" s="283">
        <v>0</v>
      </c>
      <c r="BA21" s="283">
        <v>0</v>
      </c>
      <c r="BB21" s="283">
        <v>0</v>
      </c>
      <c r="BC21" s="283">
        <v>0</v>
      </c>
    </row>
    <row r="22" spans="1:55" x14ac:dyDescent="0.2">
      <c r="A22" s="282">
        <v>6248</v>
      </c>
      <c r="B22" s="282" t="s">
        <v>474</v>
      </c>
      <c r="C22" s="283">
        <v>0</v>
      </c>
      <c r="D22" s="283">
        <v>0</v>
      </c>
      <c r="E22" s="283">
        <v>81.661283171901601</v>
      </c>
      <c r="F22" s="283">
        <v>9.3672933542105792</v>
      </c>
      <c r="G22" s="283">
        <v>18.338716828098399</v>
      </c>
      <c r="H22" s="283">
        <v>6.9725732909370004</v>
      </c>
      <c r="I22" s="283">
        <v>16.4366620394885</v>
      </c>
      <c r="J22" s="283">
        <v>7.7794401209874202</v>
      </c>
      <c r="K22" s="283">
        <v>0</v>
      </c>
      <c r="L22" s="283">
        <v>32.734585795210599</v>
      </c>
      <c r="M22" s="283">
        <v>7.2333699698918403</v>
      </c>
      <c r="N22" s="283">
        <v>0</v>
      </c>
      <c r="O22" s="283">
        <v>0</v>
      </c>
      <c r="P22" s="283">
        <v>1.90205478860986</v>
      </c>
      <c r="Q22" s="283">
        <v>0</v>
      </c>
      <c r="R22" s="283">
        <v>0</v>
      </c>
      <c r="S22" s="283">
        <v>0</v>
      </c>
      <c r="T22" s="283">
        <v>16.4366620394885</v>
      </c>
      <c r="U22" s="283">
        <v>7.7794401209874202</v>
      </c>
      <c r="V22" s="283">
        <v>1.01025562296745</v>
      </c>
      <c r="W22" s="283">
        <v>16.297923755722099</v>
      </c>
      <c r="X22" s="283">
        <v>6.6826513226617399</v>
      </c>
      <c r="Y22" s="283">
        <v>-1.0391991319291101</v>
      </c>
      <c r="Z22" s="283">
        <v>0</v>
      </c>
      <c r="AA22" s="283">
        <v>0</v>
      </c>
      <c r="AB22" s="283">
        <v>0</v>
      </c>
      <c r="AC22" s="283">
        <v>0</v>
      </c>
      <c r="AD22" s="283">
        <v>0</v>
      </c>
      <c r="AE22" s="283">
        <v>0</v>
      </c>
      <c r="AF22" s="283">
        <v>0</v>
      </c>
      <c r="AG22" s="283">
        <v>0</v>
      </c>
      <c r="AH22" s="283">
        <v>0</v>
      </c>
      <c r="AI22" s="283">
        <v>3464818.7</v>
      </c>
      <c r="AJ22" s="283">
        <v>0</v>
      </c>
      <c r="AK22" s="283">
        <v>0</v>
      </c>
      <c r="AL22" s="283">
        <v>0</v>
      </c>
      <c r="AM22" s="283">
        <v>0</v>
      </c>
      <c r="AN22" s="283">
        <v>0</v>
      </c>
      <c r="AO22" s="283">
        <v>0</v>
      </c>
      <c r="AP22" s="283">
        <v>0</v>
      </c>
      <c r="AQ22" s="283">
        <v>0</v>
      </c>
      <c r="AR22" s="283">
        <v>0</v>
      </c>
      <c r="AS22" s="283">
        <v>0</v>
      </c>
      <c r="AT22" s="283"/>
      <c r="AU22" s="283">
        <v>98.097945211390098</v>
      </c>
      <c r="AV22" s="283">
        <v>0</v>
      </c>
      <c r="AW22" s="283">
        <v>65.363359416179506</v>
      </c>
      <c r="AX22" s="283">
        <v>0</v>
      </c>
      <c r="AY22" s="283">
        <v>0</v>
      </c>
      <c r="AZ22" s="283">
        <v>0</v>
      </c>
      <c r="BA22" s="283">
        <v>0</v>
      </c>
      <c r="BB22" s="283">
        <v>0</v>
      </c>
      <c r="BC22" s="283">
        <v>0</v>
      </c>
    </row>
    <row r="23" spans="1:55" x14ac:dyDescent="0.2">
      <c r="A23" s="282">
        <v>6299</v>
      </c>
      <c r="B23" s="282" t="s">
        <v>330</v>
      </c>
      <c r="C23" s="283">
        <v>47.269401858330298</v>
      </c>
      <c r="D23" s="283">
        <v>40496079.47896</v>
      </c>
      <c r="E23" s="283">
        <v>21.125230342666899</v>
      </c>
      <c r="F23" s="283">
        <v>4.8405046802845701</v>
      </c>
      <c r="G23" s="283">
        <v>23.1102586475746</v>
      </c>
      <c r="H23" s="283">
        <v>5.2159442146594603</v>
      </c>
      <c r="I23" s="283">
        <v>20.759693619920299</v>
      </c>
      <c r="J23" s="283">
        <v>5.8065317274766199</v>
      </c>
      <c r="K23" s="283">
        <v>21.705646628588301</v>
      </c>
      <c r="L23" s="283">
        <v>19.610094523120001</v>
      </c>
      <c r="M23" s="283">
        <v>7.3212153470391401</v>
      </c>
      <c r="N23" s="283">
        <v>30.6661360721723</v>
      </c>
      <c r="O23" s="283">
        <v>29.857650152877</v>
      </c>
      <c r="P23" s="283">
        <v>2.3505650276542198</v>
      </c>
      <c r="Q23" s="283">
        <v>0.25432721893455901</v>
      </c>
      <c r="R23" s="283">
        <v>7.8496270224433404</v>
      </c>
      <c r="S23" s="283">
        <v>8.5295878438989101E-2</v>
      </c>
      <c r="T23" s="283">
        <v>13.8615663640104</v>
      </c>
      <c r="U23" s="283">
        <v>6.9793682841635496</v>
      </c>
      <c r="V23" s="283">
        <v>0.874960547517598</v>
      </c>
      <c r="W23" s="283">
        <v>5.7485281591095703</v>
      </c>
      <c r="X23" s="283">
        <v>8.14551951973122</v>
      </c>
      <c r="Y23" s="283">
        <v>-0.83200962004297496</v>
      </c>
      <c r="Z23" s="283">
        <v>6.8981272559098796</v>
      </c>
      <c r="AA23" s="283">
        <v>3.4497541324090299</v>
      </c>
      <c r="AB23" s="283">
        <v>4.0473339344771198</v>
      </c>
      <c r="AC23" s="283">
        <v>15.376702183557301</v>
      </c>
      <c r="AD23" s="283">
        <v>3.6049360489853202</v>
      </c>
      <c r="AE23" s="283">
        <v>0.16407162685461299</v>
      </c>
      <c r="AF23" s="283">
        <v>0.54167961026178102</v>
      </c>
      <c r="AG23" s="283">
        <v>3.8126066562196299</v>
      </c>
      <c r="AH23" s="283">
        <v>6.2060036676683996</v>
      </c>
      <c r="AI23" s="283">
        <v>85670810.052408993</v>
      </c>
      <c r="AJ23" s="283">
        <v>14.255905710414799</v>
      </c>
      <c r="AK23" s="283">
        <v>33.013496147915397</v>
      </c>
      <c r="AL23" s="283">
        <v>0.35176999005336901</v>
      </c>
      <c r="AM23" s="283">
        <v>0</v>
      </c>
      <c r="AN23" s="283">
        <v>0</v>
      </c>
      <c r="AO23" s="283">
        <v>0</v>
      </c>
      <c r="AP23" s="283">
        <v>0</v>
      </c>
      <c r="AQ23" s="283">
        <v>0</v>
      </c>
      <c r="AR23" s="283">
        <v>0</v>
      </c>
      <c r="AS23" s="283">
        <v>0</v>
      </c>
      <c r="AT23" s="283"/>
      <c r="AU23" s="283">
        <v>20.503876320854399</v>
      </c>
      <c r="AV23" s="283">
        <v>29.857650152877</v>
      </c>
      <c r="AW23" s="283">
        <v>0</v>
      </c>
      <c r="AX23" s="283">
        <v>0</v>
      </c>
      <c r="AY23" s="283">
        <v>0</v>
      </c>
      <c r="AZ23" s="283">
        <v>0</v>
      </c>
      <c r="BA23" s="283">
        <v>0.35044765936067801</v>
      </c>
      <c r="BB23" s="283">
        <v>0</v>
      </c>
      <c r="BC23" s="283">
        <v>0</v>
      </c>
    </row>
    <row r="24" spans="1:55" x14ac:dyDescent="0.2">
      <c r="A24" s="282">
        <v>6345</v>
      </c>
      <c r="B24" s="282" t="s">
        <v>331</v>
      </c>
      <c r="C24" s="283">
        <v>96.3700534096658</v>
      </c>
      <c r="D24" s="283">
        <v>192549786.82800999</v>
      </c>
      <c r="E24" s="283">
        <v>0</v>
      </c>
      <c r="F24" s="283">
        <v>0</v>
      </c>
      <c r="G24" s="283">
        <v>1.50875209264781</v>
      </c>
      <c r="H24" s="283">
        <v>1.3899094504065099</v>
      </c>
      <c r="I24" s="283">
        <v>0.42392562265700001</v>
      </c>
      <c r="J24" s="283">
        <v>4.9466901077578402</v>
      </c>
      <c r="K24" s="283">
        <v>29.8684851021344</v>
      </c>
      <c r="L24" s="283">
        <v>0</v>
      </c>
      <c r="M24" s="283">
        <v>0</v>
      </c>
      <c r="N24" s="283">
        <v>0.43110741927634599</v>
      </c>
      <c r="O24" s="283">
        <v>0.43110741927634599</v>
      </c>
      <c r="P24" s="283">
        <v>1.0848264699908099</v>
      </c>
      <c r="Q24" s="283">
        <v>1.6935824949367999</v>
      </c>
      <c r="R24" s="283">
        <v>7.1817966193459797E-3</v>
      </c>
      <c r="S24" s="283">
        <v>0</v>
      </c>
      <c r="T24" s="283">
        <v>0</v>
      </c>
      <c r="U24" s="283">
        <v>0</v>
      </c>
      <c r="V24" s="283">
        <v>0</v>
      </c>
      <c r="W24" s="283">
        <v>0</v>
      </c>
      <c r="X24" s="283">
        <v>0</v>
      </c>
      <c r="Y24" s="283">
        <v>0</v>
      </c>
      <c r="Z24" s="283">
        <v>0.42392562265700001</v>
      </c>
      <c r="AA24" s="283">
        <v>4.9466901077578402</v>
      </c>
      <c r="AB24" s="283">
        <v>0.50106568358654402</v>
      </c>
      <c r="AC24" s="283">
        <v>0</v>
      </c>
      <c r="AD24" s="283">
        <v>0</v>
      </c>
      <c r="AE24" s="283">
        <v>0</v>
      </c>
      <c r="AF24" s="283">
        <v>0</v>
      </c>
      <c r="AG24" s="283">
        <v>0</v>
      </c>
      <c r="AH24" s="283">
        <v>0</v>
      </c>
      <c r="AI24" s="283">
        <v>199802511.27338001</v>
      </c>
      <c r="AJ24" s="283">
        <v>31.5854975006853</v>
      </c>
      <c r="AK24" s="283">
        <v>64.784555908980394</v>
      </c>
      <c r="AL24" s="283">
        <v>0</v>
      </c>
      <c r="AM24" s="283">
        <v>0</v>
      </c>
      <c r="AN24" s="283">
        <v>0</v>
      </c>
      <c r="AO24" s="283">
        <v>0.79524256220481804</v>
      </c>
      <c r="AP24" s="283">
        <v>0.79524256220481804</v>
      </c>
      <c r="AQ24" s="283">
        <v>0</v>
      </c>
      <c r="AR24" s="283">
        <v>0</v>
      </c>
      <c r="AS24" s="283">
        <v>0</v>
      </c>
      <c r="AT24" s="283"/>
      <c r="AU24" s="283">
        <v>0</v>
      </c>
      <c r="AV24" s="283">
        <v>0.43110741927634599</v>
      </c>
      <c r="AW24" s="283">
        <v>0</v>
      </c>
      <c r="AX24" s="283">
        <v>0</v>
      </c>
      <c r="AY24" s="283">
        <v>0</v>
      </c>
      <c r="AZ24" s="283">
        <v>0</v>
      </c>
      <c r="BA24" s="283">
        <v>0</v>
      </c>
      <c r="BB24" s="283">
        <v>0</v>
      </c>
      <c r="BC24" s="283">
        <v>0</v>
      </c>
    </row>
    <row r="25" spans="1:55" x14ac:dyDescent="0.2">
      <c r="A25" s="282">
        <v>6426</v>
      </c>
      <c r="B25" s="282" t="s">
        <v>332</v>
      </c>
      <c r="C25" s="283">
        <v>46.584769817632399</v>
      </c>
      <c r="D25" s="283">
        <v>487965114.21666998</v>
      </c>
      <c r="E25" s="283">
        <v>28.190878122924101</v>
      </c>
      <c r="F25" s="283">
        <v>6.2248041161266503</v>
      </c>
      <c r="G25" s="283">
        <v>62.9642615268897</v>
      </c>
      <c r="H25" s="283">
        <v>3.6756779441576199</v>
      </c>
      <c r="I25" s="283">
        <v>56.988985116161899</v>
      </c>
      <c r="J25" s="283">
        <v>4.0610715708143603</v>
      </c>
      <c r="K25" s="283">
        <v>11.6925032393293</v>
      </c>
      <c r="L25" s="283">
        <v>85.179863239086004</v>
      </c>
      <c r="M25" s="283">
        <v>4.7771741583976803</v>
      </c>
      <c r="N25" s="283">
        <v>0</v>
      </c>
      <c r="O25" s="283">
        <v>0</v>
      </c>
      <c r="P25" s="283">
        <v>5.9752764107277798</v>
      </c>
      <c r="Q25" s="283">
        <v>6.4775876245419397</v>
      </c>
      <c r="R25" s="283">
        <v>1.92717300861654</v>
      </c>
      <c r="S25" s="283">
        <v>0</v>
      </c>
      <c r="T25" s="283">
        <v>56.988985116161899</v>
      </c>
      <c r="U25" s="283">
        <v>4.0610715708143497</v>
      </c>
      <c r="V25" s="283">
        <v>0.48363665166338199</v>
      </c>
      <c r="W25" s="283">
        <v>28.190878122924101</v>
      </c>
      <c r="X25" s="283">
        <v>6.2248041161266503</v>
      </c>
      <c r="Y25" s="283">
        <v>-1.09240768972764</v>
      </c>
      <c r="Z25" s="283">
        <v>0</v>
      </c>
      <c r="AA25" s="283">
        <v>0</v>
      </c>
      <c r="AB25" s="283">
        <v>0</v>
      </c>
      <c r="AC25" s="283">
        <v>0</v>
      </c>
      <c r="AD25" s="283">
        <v>0</v>
      </c>
      <c r="AE25" s="283">
        <v>0</v>
      </c>
      <c r="AF25" s="283">
        <v>0</v>
      </c>
      <c r="AG25" s="283">
        <v>0</v>
      </c>
      <c r="AH25" s="283">
        <v>0</v>
      </c>
      <c r="AI25" s="283">
        <v>1047477783.24746</v>
      </c>
      <c r="AJ25" s="283">
        <v>13.9369818944896</v>
      </c>
      <c r="AK25" s="283">
        <v>32.6477879231429</v>
      </c>
      <c r="AL25" s="283">
        <v>0</v>
      </c>
      <c r="AM25" s="283">
        <v>0</v>
      </c>
      <c r="AN25" s="283">
        <v>0</v>
      </c>
      <c r="AO25" s="283">
        <v>0</v>
      </c>
      <c r="AP25" s="283">
        <v>0</v>
      </c>
      <c r="AQ25" s="283">
        <v>0</v>
      </c>
      <c r="AR25" s="283">
        <v>0</v>
      </c>
      <c r="AS25" s="283">
        <v>0</v>
      </c>
      <c r="AT25" s="283"/>
      <c r="AU25" s="283">
        <v>87.107036247702595</v>
      </c>
      <c r="AV25" s="283">
        <v>0</v>
      </c>
      <c r="AW25" s="283">
        <v>0</v>
      </c>
      <c r="AX25" s="283">
        <v>0</v>
      </c>
      <c r="AY25" s="283">
        <v>0</v>
      </c>
      <c r="AZ25" s="283">
        <v>0</v>
      </c>
      <c r="BA25" s="283">
        <v>0</v>
      </c>
      <c r="BB25" s="283">
        <v>0</v>
      </c>
      <c r="BC25" s="283">
        <v>0</v>
      </c>
    </row>
    <row r="26" spans="1:55" x14ac:dyDescent="0.2">
      <c r="A26" s="282">
        <v>6566</v>
      </c>
      <c r="B26" s="282" t="s">
        <v>475</v>
      </c>
      <c r="C26" s="283">
        <v>0</v>
      </c>
      <c r="D26" s="283">
        <v>0</v>
      </c>
      <c r="E26" s="283">
        <v>49.5527236914645</v>
      </c>
      <c r="F26" s="283">
        <v>5.3144797614702899</v>
      </c>
      <c r="G26" s="283">
        <v>50.4472763085355</v>
      </c>
      <c r="H26" s="283">
        <v>5.45473140153128</v>
      </c>
      <c r="I26" s="283">
        <v>48.863982556074603</v>
      </c>
      <c r="J26" s="283">
        <v>5.6314756181237096</v>
      </c>
      <c r="K26" s="283">
        <v>0</v>
      </c>
      <c r="L26" s="283">
        <v>98.416706247539096</v>
      </c>
      <c r="M26" s="283">
        <v>5.4718684874341603</v>
      </c>
      <c r="N26" s="283">
        <v>0</v>
      </c>
      <c r="O26" s="283">
        <v>0</v>
      </c>
      <c r="P26" s="283">
        <v>1.5832937524609301</v>
      </c>
      <c r="Q26" s="283">
        <v>0</v>
      </c>
      <c r="R26" s="283">
        <v>0</v>
      </c>
      <c r="S26" s="283">
        <v>0</v>
      </c>
      <c r="T26" s="283">
        <v>48.863982556074603</v>
      </c>
      <c r="U26" s="283">
        <v>5.6314756181237096</v>
      </c>
      <c r="V26" s="283">
        <v>0.69616845980901698</v>
      </c>
      <c r="W26" s="283">
        <v>49.5527236914645</v>
      </c>
      <c r="X26" s="283">
        <v>5.3144797614702899</v>
      </c>
      <c r="Y26" s="283">
        <v>-1.1924597361465099</v>
      </c>
      <c r="Z26" s="283">
        <v>0</v>
      </c>
      <c r="AA26" s="283">
        <v>0</v>
      </c>
      <c r="AB26" s="283">
        <v>0</v>
      </c>
      <c r="AC26" s="283">
        <v>0</v>
      </c>
      <c r="AD26" s="283">
        <v>0</v>
      </c>
      <c r="AE26" s="283">
        <v>0</v>
      </c>
      <c r="AF26" s="283">
        <v>0</v>
      </c>
      <c r="AG26" s="283">
        <v>0</v>
      </c>
      <c r="AH26" s="283">
        <v>0</v>
      </c>
      <c r="AI26" s="283">
        <v>147251.26</v>
      </c>
      <c r="AJ26" s="283">
        <v>0</v>
      </c>
      <c r="AK26" s="283">
        <v>0</v>
      </c>
      <c r="AL26" s="283">
        <v>0</v>
      </c>
      <c r="AM26" s="283">
        <v>0</v>
      </c>
      <c r="AN26" s="283">
        <v>0</v>
      </c>
      <c r="AO26" s="283">
        <v>0</v>
      </c>
      <c r="AP26" s="283">
        <v>0</v>
      </c>
      <c r="AQ26" s="283">
        <v>0</v>
      </c>
      <c r="AR26" s="283">
        <v>0</v>
      </c>
      <c r="AS26" s="283">
        <v>0</v>
      </c>
      <c r="AT26" s="283"/>
      <c r="AU26" s="283">
        <v>98.416706247539096</v>
      </c>
      <c r="AV26" s="283">
        <v>0</v>
      </c>
      <c r="AW26" s="283">
        <v>0</v>
      </c>
      <c r="AX26" s="283">
        <v>0</v>
      </c>
      <c r="AY26" s="283">
        <v>0</v>
      </c>
      <c r="AZ26" s="283">
        <v>0</v>
      </c>
      <c r="BA26" s="283">
        <v>0</v>
      </c>
      <c r="BB26" s="283">
        <v>0</v>
      </c>
      <c r="BC26" s="283">
        <v>0</v>
      </c>
    </row>
    <row r="27" spans="1:55" x14ac:dyDescent="0.2">
      <c r="A27" s="282">
        <v>6612</v>
      </c>
      <c r="B27" s="282" t="s">
        <v>333</v>
      </c>
      <c r="C27" s="283">
        <v>44.878692278560102</v>
      </c>
      <c r="D27" s="283">
        <v>11739568.960000001</v>
      </c>
      <c r="E27" s="283">
        <v>22.677244818288301</v>
      </c>
      <c r="F27" s="283">
        <v>5.5082241061160602</v>
      </c>
      <c r="G27" s="283">
        <v>25.551447679465799</v>
      </c>
      <c r="H27" s="283">
        <v>4.9764021746869904</v>
      </c>
      <c r="I27" s="283">
        <v>18.343785061646201</v>
      </c>
      <c r="J27" s="283">
        <v>6.9317362066291404</v>
      </c>
      <c r="K27" s="283">
        <v>21.6930387787196</v>
      </c>
      <c r="L27" s="283">
        <v>21.343280920406301</v>
      </c>
      <c r="M27" s="283">
        <v>8.5854073755402993</v>
      </c>
      <c r="N27" s="283">
        <v>26.300121098671202</v>
      </c>
      <c r="O27" s="283">
        <v>25.770015050354701</v>
      </c>
      <c r="P27" s="283">
        <v>7.20766261781956</v>
      </c>
      <c r="Q27" s="283">
        <v>0.27299561797274402</v>
      </c>
      <c r="R27" s="283">
        <v>6.3334636659736896</v>
      </c>
      <c r="S27" s="283">
        <v>0.106419046735842</v>
      </c>
      <c r="T27" s="283">
        <v>10.191181701617699</v>
      </c>
      <c r="U27" s="283">
        <v>9.6771075358652201</v>
      </c>
      <c r="V27" s="283">
        <v>1.2796908178883699</v>
      </c>
      <c r="W27" s="283">
        <v>11.152099218788599</v>
      </c>
      <c r="X27" s="283">
        <v>7.5877732548886296</v>
      </c>
      <c r="Y27" s="283">
        <v>-0.95637660089629895</v>
      </c>
      <c r="Z27" s="283">
        <v>8.1526033600285395</v>
      </c>
      <c r="AA27" s="283">
        <v>3.49987808486242</v>
      </c>
      <c r="AB27" s="283">
        <v>3.2275513833788501</v>
      </c>
      <c r="AC27" s="283">
        <v>11.5251455994997</v>
      </c>
      <c r="AD27" s="283">
        <v>3.4959858886252602</v>
      </c>
      <c r="AE27" s="283">
        <v>8.5624447255790798E-2</v>
      </c>
      <c r="AF27" s="283">
        <v>0.28890847316928497</v>
      </c>
      <c r="AG27" s="283">
        <v>2.7713016571711102</v>
      </c>
      <c r="AH27" s="283">
        <v>5.5018791339002098</v>
      </c>
      <c r="AI27" s="283">
        <v>26158447.057978</v>
      </c>
      <c r="AJ27" s="283">
        <v>13.159536047267499</v>
      </c>
      <c r="AK27" s="283">
        <v>31.719156231292601</v>
      </c>
      <c r="AL27" s="283">
        <v>0</v>
      </c>
      <c r="AM27" s="283">
        <v>0</v>
      </c>
      <c r="AN27" s="283">
        <v>4.8811282916375802</v>
      </c>
      <c r="AO27" s="283">
        <v>0</v>
      </c>
      <c r="AP27" s="283">
        <v>0</v>
      </c>
      <c r="AQ27" s="283">
        <v>0</v>
      </c>
      <c r="AR27" s="283">
        <v>0</v>
      </c>
      <c r="AS27" s="283">
        <v>0.181816985903583</v>
      </c>
      <c r="AT27" s="283"/>
      <c r="AU27" s="283">
        <v>21.9798060154586</v>
      </c>
      <c r="AV27" s="283">
        <v>25.588198064451198</v>
      </c>
      <c r="AW27" s="283">
        <v>0</v>
      </c>
      <c r="AX27" s="283">
        <v>0</v>
      </c>
      <c r="AY27" s="283">
        <v>0</v>
      </c>
      <c r="AZ27" s="283">
        <v>0</v>
      </c>
      <c r="BA27" s="283">
        <v>0.25834459373760599</v>
      </c>
      <c r="BB27" s="283">
        <v>0</v>
      </c>
      <c r="BC27" s="283">
        <v>0</v>
      </c>
    </row>
    <row r="28" spans="1:55" x14ac:dyDescent="0.2">
      <c r="A28" s="282">
        <v>6752</v>
      </c>
      <c r="B28" s="282" t="s">
        <v>334</v>
      </c>
      <c r="C28" s="283">
        <v>2.3412904412476299</v>
      </c>
      <c r="D28" s="283">
        <v>447443.8</v>
      </c>
      <c r="E28" s="283">
        <v>20.859292036328799</v>
      </c>
      <c r="F28" s="283">
        <v>3.0650039450006301</v>
      </c>
      <c r="G28" s="283">
        <v>17.936607275977401</v>
      </c>
      <c r="H28" s="283">
        <v>1.86364549772482</v>
      </c>
      <c r="I28" s="283">
        <v>17.6864959626045</v>
      </c>
      <c r="J28" s="283">
        <v>1.89</v>
      </c>
      <c r="K28" s="283">
        <v>-42.204424455731001</v>
      </c>
      <c r="L28" s="283">
        <v>0</v>
      </c>
      <c r="M28" s="283">
        <v>0</v>
      </c>
      <c r="N28" s="283">
        <v>41.188690484840997</v>
      </c>
      <c r="O28" s="283">
        <v>41.188690484840997</v>
      </c>
      <c r="P28" s="283">
        <v>0.250111313372954</v>
      </c>
      <c r="Q28" s="283">
        <v>0</v>
      </c>
      <c r="R28" s="283">
        <v>0</v>
      </c>
      <c r="S28" s="283">
        <v>0</v>
      </c>
      <c r="T28" s="283">
        <v>0</v>
      </c>
      <c r="U28" s="283">
        <v>0</v>
      </c>
      <c r="V28" s="283">
        <v>0</v>
      </c>
      <c r="W28" s="283">
        <v>0</v>
      </c>
      <c r="X28" s="283">
        <v>0</v>
      </c>
      <c r="Y28" s="283">
        <v>0</v>
      </c>
      <c r="Z28" s="283">
        <v>17.6864959626045</v>
      </c>
      <c r="AA28" s="283">
        <v>1.89</v>
      </c>
      <c r="AB28" s="283">
        <v>0.25</v>
      </c>
      <c r="AC28" s="283">
        <v>20.859292036328799</v>
      </c>
      <c r="AD28" s="283">
        <v>3.0650039450006301</v>
      </c>
      <c r="AE28" s="283">
        <v>1.14732171378306</v>
      </c>
      <c r="AF28" s="283">
        <v>2.6429024859077099</v>
      </c>
      <c r="AG28" s="283">
        <v>5</v>
      </c>
      <c r="AH28" s="283">
        <v>4.8609999999999998</v>
      </c>
      <c r="AI28" s="283">
        <v>19110990.764630001</v>
      </c>
      <c r="AJ28" s="283">
        <v>4.3494919245025E-2</v>
      </c>
      <c r="AK28" s="283">
        <v>2.2977955220026098</v>
      </c>
      <c r="AL28" s="283">
        <v>0</v>
      </c>
      <c r="AM28" s="283">
        <v>0</v>
      </c>
      <c r="AN28" s="283">
        <v>0</v>
      </c>
      <c r="AO28" s="283">
        <v>57.224890821675501</v>
      </c>
      <c r="AP28" s="283">
        <v>0</v>
      </c>
      <c r="AQ28" s="283">
        <v>0</v>
      </c>
      <c r="AR28" s="283">
        <v>0</v>
      </c>
      <c r="AS28" s="283">
        <v>5.1708543642275799</v>
      </c>
      <c r="AT28" s="283"/>
      <c r="AU28" s="283">
        <v>0</v>
      </c>
      <c r="AV28" s="283">
        <v>36.017836120613403</v>
      </c>
      <c r="AW28" s="283">
        <v>0</v>
      </c>
      <c r="AX28" s="283">
        <v>32.523502138379797</v>
      </c>
      <c r="AY28" s="283">
        <v>0</v>
      </c>
      <c r="AZ28" s="283">
        <v>0</v>
      </c>
      <c r="BA28" s="283">
        <v>0.85143149632593296</v>
      </c>
      <c r="BB28" s="283">
        <v>2.2977955220026098</v>
      </c>
      <c r="BC28" s="283">
        <v>2.2977955220026098</v>
      </c>
    </row>
    <row r="29" spans="1:55" x14ac:dyDescent="0.2">
      <c r="A29" s="282">
        <v>6922</v>
      </c>
      <c r="B29" s="282" t="s">
        <v>54</v>
      </c>
      <c r="C29" s="283">
        <v>0</v>
      </c>
      <c r="D29" s="283">
        <v>0</v>
      </c>
      <c r="E29" s="283">
        <v>0</v>
      </c>
      <c r="F29" s="283">
        <v>0</v>
      </c>
      <c r="G29" s="283">
        <v>100</v>
      </c>
      <c r="H29" s="283">
        <v>0.17711575106113001</v>
      </c>
      <c r="I29" s="283">
        <v>72.703057157857302</v>
      </c>
      <c r="J29" s="283">
        <v>0.24361523529832099</v>
      </c>
      <c r="K29" s="283">
        <v>0</v>
      </c>
      <c r="L29" s="283">
        <v>69.442330527773507</v>
      </c>
      <c r="M29" s="283">
        <v>0.25174167842972001</v>
      </c>
      <c r="N29" s="283">
        <v>3.2607266300838602</v>
      </c>
      <c r="O29" s="283">
        <v>3.2607266300838602</v>
      </c>
      <c r="P29" s="283">
        <v>27.296942842142698</v>
      </c>
      <c r="Q29" s="283">
        <v>0</v>
      </c>
      <c r="R29" s="283">
        <v>0</v>
      </c>
      <c r="S29" s="283">
        <v>0</v>
      </c>
      <c r="T29" s="283">
        <v>69.442330527773507</v>
      </c>
      <c r="U29" s="283">
        <v>0.25174167842972001</v>
      </c>
      <c r="V29" s="283">
        <v>-4.5489799362422E-2</v>
      </c>
      <c r="W29" s="283">
        <v>0</v>
      </c>
      <c r="X29" s="283">
        <v>0</v>
      </c>
      <c r="Y29" s="283">
        <v>0</v>
      </c>
      <c r="Z29" s="283">
        <v>3.2607266300838602</v>
      </c>
      <c r="AA29" s="283">
        <v>7.0549776593727506E-2</v>
      </c>
      <c r="AB29" s="283">
        <v>0.35572748740419002</v>
      </c>
      <c r="AC29" s="283">
        <v>0</v>
      </c>
      <c r="AD29" s="283">
        <v>0</v>
      </c>
      <c r="AE29" s="283">
        <v>0</v>
      </c>
      <c r="AF29" s="283">
        <v>0</v>
      </c>
      <c r="AG29" s="283">
        <v>0</v>
      </c>
      <c r="AH29" s="283">
        <v>0</v>
      </c>
      <c r="AI29" s="283">
        <v>1955184.5534000001</v>
      </c>
      <c r="AJ29" s="283">
        <v>0</v>
      </c>
      <c r="AK29" s="283">
        <v>0</v>
      </c>
      <c r="AL29" s="283">
        <v>0</v>
      </c>
      <c r="AM29" s="283">
        <v>0</v>
      </c>
      <c r="AN29" s="283">
        <v>0</v>
      </c>
      <c r="AO29" s="283">
        <v>0</v>
      </c>
      <c r="AP29" s="283">
        <v>0</v>
      </c>
      <c r="AQ29" s="283">
        <v>0</v>
      </c>
      <c r="AR29" s="283">
        <v>0</v>
      </c>
      <c r="AS29" s="283">
        <v>0</v>
      </c>
      <c r="AT29" s="283"/>
      <c r="AU29" s="283">
        <v>69.442330527773507</v>
      </c>
      <c r="AV29" s="283">
        <v>3.2607266300838602</v>
      </c>
      <c r="AW29" s="283">
        <v>0</v>
      </c>
      <c r="AX29" s="283">
        <v>0</v>
      </c>
      <c r="AY29" s="283">
        <v>1.2161564676158401</v>
      </c>
      <c r="AZ29" s="283">
        <v>0</v>
      </c>
      <c r="BA29" s="283">
        <v>0</v>
      </c>
      <c r="BB29" s="283">
        <v>0</v>
      </c>
      <c r="BC29" s="283">
        <v>0</v>
      </c>
    </row>
    <row r="30" spans="1:55" x14ac:dyDescent="0.2">
      <c r="A30" s="282">
        <v>6930</v>
      </c>
      <c r="B30" s="282" t="s">
        <v>335</v>
      </c>
      <c r="C30" s="283">
        <v>0</v>
      </c>
      <c r="D30" s="283">
        <v>0</v>
      </c>
      <c r="E30" s="283">
        <v>9.3638141596946403E-2</v>
      </c>
      <c r="F30" s="283">
        <v>1.31</v>
      </c>
      <c r="G30" s="283">
        <v>99.906361858403102</v>
      </c>
      <c r="H30" s="283">
        <v>5.71750641252624</v>
      </c>
      <c r="I30" s="283">
        <v>97.139230149865199</v>
      </c>
      <c r="J30" s="283">
        <v>5.8803766863279199</v>
      </c>
      <c r="K30" s="283">
        <v>0</v>
      </c>
      <c r="L30" s="283">
        <v>40.947126769901402</v>
      </c>
      <c r="M30" s="283">
        <v>9.3657092673340507</v>
      </c>
      <c r="N30" s="283">
        <v>56.285741521560702</v>
      </c>
      <c r="O30" s="283">
        <v>56.285741521560702</v>
      </c>
      <c r="P30" s="283">
        <v>2.7671317085378702</v>
      </c>
      <c r="Q30" s="283">
        <v>0</v>
      </c>
      <c r="R30" s="283">
        <v>0</v>
      </c>
      <c r="S30" s="283">
        <v>0</v>
      </c>
      <c r="T30" s="283">
        <v>40.947126769901402</v>
      </c>
      <c r="U30" s="283">
        <v>9.3657092673340507</v>
      </c>
      <c r="V30" s="283">
        <v>1.23736512822806</v>
      </c>
      <c r="W30" s="283">
        <v>0</v>
      </c>
      <c r="X30" s="283">
        <v>0</v>
      </c>
      <c r="Y30" s="283">
        <v>0</v>
      </c>
      <c r="Z30" s="283">
        <v>56.192103379963797</v>
      </c>
      <c r="AA30" s="283">
        <v>3.3406184917519002</v>
      </c>
      <c r="AB30" s="283">
        <v>2.9957412718812799</v>
      </c>
      <c r="AC30" s="283">
        <v>9.3638141596946403E-2</v>
      </c>
      <c r="AD30" s="283">
        <v>1.31</v>
      </c>
      <c r="AE30" s="283">
        <v>5.4996</v>
      </c>
      <c r="AF30" s="283">
        <v>0</v>
      </c>
      <c r="AG30" s="283">
        <v>0</v>
      </c>
      <c r="AH30" s="283">
        <v>0</v>
      </c>
      <c r="AI30" s="283">
        <v>7358112.7118659997</v>
      </c>
      <c r="AJ30" s="283">
        <v>0</v>
      </c>
      <c r="AK30" s="283">
        <v>0</v>
      </c>
      <c r="AL30" s="283">
        <v>0</v>
      </c>
      <c r="AM30" s="283">
        <v>0</v>
      </c>
      <c r="AN30" s="283">
        <v>0</v>
      </c>
      <c r="AO30" s="283">
        <v>0</v>
      </c>
      <c r="AP30" s="283">
        <v>0</v>
      </c>
      <c r="AQ30" s="283">
        <v>0</v>
      </c>
      <c r="AR30" s="283">
        <v>0</v>
      </c>
      <c r="AS30" s="283">
        <v>0</v>
      </c>
      <c r="AT30" s="283"/>
      <c r="AU30" s="283">
        <v>40.947126769901402</v>
      </c>
      <c r="AV30" s="283">
        <v>56.285741521560702</v>
      </c>
      <c r="AW30" s="283">
        <v>0</v>
      </c>
      <c r="AX30" s="283">
        <v>0</v>
      </c>
      <c r="AY30" s="283">
        <v>0</v>
      </c>
      <c r="AZ30" s="283">
        <v>0</v>
      </c>
      <c r="BA30" s="283">
        <v>0.41872084694101802</v>
      </c>
      <c r="BB30" s="283">
        <v>0</v>
      </c>
      <c r="BC30" s="283">
        <v>0</v>
      </c>
    </row>
    <row r="31" spans="1:55" x14ac:dyDescent="0.2">
      <c r="A31" s="282">
        <v>6957</v>
      </c>
      <c r="B31" s="282" t="s">
        <v>336</v>
      </c>
      <c r="C31" s="283">
        <v>0</v>
      </c>
      <c r="D31" s="283">
        <v>0</v>
      </c>
      <c r="E31" s="283">
        <v>91.588067077500895</v>
      </c>
      <c r="F31" s="283">
        <v>6.2283056205988103</v>
      </c>
      <c r="G31" s="283">
        <v>8.4119329224991599</v>
      </c>
      <c r="H31" s="283">
        <v>4.2210718312683504</v>
      </c>
      <c r="I31" s="283">
        <v>6.4708136384489103</v>
      </c>
      <c r="J31" s="283">
        <v>5.48731193566464</v>
      </c>
      <c r="K31" s="283">
        <v>0</v>
      </c>
      <c r="L31" s="283">
        <v>41.820345300603996</v>
      </c>
      <c r="M31" s="283">
        <v>9.8774986218660601</v>
      </c>
      <c r="N31" s="283">
        <v>56.238535415345801</v>
      </c>
      <c r="O31" s="283">
        <v>56.238535415345801</v>
      </c>
      <c r="P31" s="283">
        <v>1.94111928405025</v>
      </c>
      <c r="Q31" s="283">
        <v>0</v>
      </c>
      <c r="R31" s="283">
        <v>0</v>
      </c>
      <c r="S31" s="283">
        <v>0</v>
      </c>
      <c r="T31" s="283">
        <v>1.3820946315760301</v>
      </c>
      <c r="U31" s="283">
        <v>15.067521711038101</v>
      </c>
      <c r="V31" s="283">
        <v>1.99779138271303</v>
      </c>
      <c r="W31" s="283">
        <v>40.438250669028001</v>
      </c>
      <c r="X31" s="283">
        <v>9.7001145132405604</v>
      </c>
      <c r="Y31" s="283">
        <v>-0.71627022972043697</v>
      </c>
      <c r="Z31" s="283">
        <v>5.08871900687289</v>
      </c>
      <c r="AA31" s="283">
        <v>2.8853296917968398</v>
      </c>
      <c r="AB31" s="283">
        <v>6.3060942895708099</v>
      </c>
      <c r="AC31" s="283">
        <v>51.149816408472901</v>
      </c>
      <c r="AD31" s="283">
        <v>3.4835474155165298</v>
      </c>
      <c r="AE31" s="283">
        <v>2.0181786087186602</v>
      </c>
      <c r="AF31" s="283">
        <v>0</v>
      </c>
      <c r="AG31" s="283">
        <v>0</v>
      </c>
      <c r="AH31" s="283">
        <v>0</v>
      </c>
      <c r="AI31" s="283">
        <v>20562068.146949999</v>
      </c>
      <c r="AJ31" s="283">
        <v>0</v>
      </c>
      <c r="AK31" s="283">
        <v>0</v>
      </c>
      <c r="AL31" s="283">
        <v>0</v>
      </c>
      <c r="AM31" s="283">
        <v>0</v>
      </c>
      <c r="AN31" s="283">
        <v>0</v>
      </c>
      <c r="AO31" s="283">
        <v>0</v>
      </c>
      <c r="AP31" s="283">
        <v>0</v>
      </c>
      <c r="AQ31" s="283">
        <v>0</v>
      </c>
      <c r="AR31" s="283">
        <v>0</v>
      </c>
      <c r="AS31" s="283">
        <v>0.33924311261631002</v>
      </c>
      <c r="AT31" s="283"/>
      <c r="AU31" s="283">
        <v>41.820345300603996</v>
      </c>
      <c r="AV31" s="283">
        <v>55.8992923027294</v>
      </c>
      <c r="AW31" s="283">
        <v>0</v>
      </c>
      <c r="AX31" s="283">
        <v>0</v>
      </c>
      <c r="AY31" s="283">
        <v>0</v>
      </c>
      <c r="AZ31" s="283">
        <v>0</v>
      </c>
      <c r="BA31" s="283">
        <v>0.52466715010864495</v>
      </c>
      <c r="BB31" s="283">
        <v>0</v>
      </c>
      <c r="BC31" s="283">
        <v>0</v>
      </c>
    </row>
    <row r="32" spans="1:55" x14ac:dyDescent="0.2">
      <c r="A32" s="282">
        <v>6973</v>
      </c>
      <c r="B32" s="282" t="s">
        <v>60</v>
      </c>
      <c r="C32" s="283">
        <v>94.083182843741199</v>
      </c>
      <c r="D32" s="283">
        <v>8234351.0794299999</v>
      </c>
      <c r="E32" s="283">
        <v>6.0075389543872502E-2</v>
      </c>
      <c r="F32" s="283">
        <v>4.7</v>
      </c>
      <c r="G32" s="283">
        <v>2.1393477920390702</v>
      </c>
      <c r="H32" s="283">
        <v>1.21892127481196</v>
      </c>
      <c r="I32" s="283">
        <v>0.52907079971078996</v>
      </c>
      <c r="J32" s="283">
        <v>4.92882310143428</v>
      </c>
      <c r="K32" s="283">
        <v>27.1432878591792</v>
      </c>
      <c r="L32" s="283">
        <v>0</v>
      </c>
      <c r="M32" s="283">
        <v>0</v>
      </c>
      <c r="N32" s="283">
        <v>0.589146189254662</v>
      </c>
      <c r="O32" s="283">
        <v>0.589146189254662</v>
      </c>
      <c r="P32" s="283">
        <v>1.61027699232828</v>
      </c>
      <c r="Q32" s="283">
        <v>3.7606321174960899</v>
      </c>
      <c r="R32" s="283">
        <v>0</v>
      </c>
      <c r="S32" s="283">
        <v>0</v>
      </c>
      <c r="T32" s="283">
        <v>0</v>
      </c>
      <c r="U32" s="283">
        <v>0</v>
      </c>
      <c r="V32" s="283">
        <v>0</v>
      </c>
      <c r="W32" s="283">
        <v>0</v>
      </c>
      <c r="X32" s="283">
        <v>0</v>
      </c>
      <c r="Y32" s="283">
        <v>0</v>
      </c>
      <c r="Z32" s="283">
        <v>0.52907079971078996</v>
      </c>
      <c r="AA32" s="283">
        <v>4.92882310143428</v>
      </c>
      <c r="AB32" s="283">
        <v>0.509612075602495</v>
      </c>
      <c r="AC32" s="283">
        <v>6.0075389543872502E-2</v>
      </c>
      <c r="AD32" s="283">
        <v>4.7</v>
      </c>
      <c r="AE32" s="283">
        <v>-3.0200000000000001E-2</v>
      </c>
      <c r="AF32" s="283">
        <v>0</v>
      </c>
      <c r="AG32" s="283">
        <v>0</v>
      </c>
      <c r="AH32" s="283">
        <v>0</v>
      </c>
      <c r="AI32" s="283">
        <v>8752202.9235618897</v>
      </c>
      <c r="AJ32" s="283">
        <v>39.433460011635802</v>
      </c>
      <c r="AK32" s="283">
        <v>54.649722832105397</v>
      </c>
      <c r="AL32" s="283">
        <v>0</v>
      </c>
      <c r="AM32" s="283">
        <v>0</v>
      </c>
      <c r="AN32" s="283">
        <v>0</v>
      </c>
      <c r="AO32" s="283">
        <v>0</v>
      </c>
      <c r="AP32" s="283">
        <v>0</v>
      </c>
      <c r="AQ32" s="283">
        <v>0</v>
      </c>
      <c r="AR32" s="283">
        <v>0</v>
      </c>
      <c r="AS32" s="283">
        <v>0</v>
      </c>
      <c r="AT32" s="283"/>
      <c r="AU32" s="283">
        <v>0</v>
      </c>
      <c r="AV32" s="283">
        <v>0.589146189254662</v>
      </c>
      <c r="AW32" s="283">
        <v>0</v>
      </c>
      <c r="AX32" s="283">
        <v>0</v>
      </c>
      <c r="AY32" s="283">
        <v>0</v>
      </c>
      <c r="AZ32" s="283">
        <v>0</v>
      </c>
      <c r="BA32" s="283">
        <v>0</v>
      </c>
      <c r="BB32" s="283">
        <v>0</v>
      </c>
      <c r="BC32" s="283">
        <v>0</v>
      </c>
    </row>
    <row r="33" spans="1:55" x14ac:dyDescent="0.2">
      <c r="A33" s="282">
        <v>6981</v>
      </c>
      <c r="B33" s="282" t="s">
        <v>337</v>
      </c>
      <c r="C33" s="283">
        <v>9.4627549907849104</v>
      </c>
      <c r="D33" s="283">
        <v>7669586.0264699999</v>
      </c>
      <c r="E33" s="283">
        <v>36.962361825736899</v>
      </c>
      <c r="F33" s="283">
        <v>5.0994937988268703</v>
      </c>
      <c r="G33" s="283">
        <v>40.767516163229899</v>
      </c>
      <c r="H33" s="283">
        <v>5.0384363408818302</v>
      </c>
      <c r="I33" s="283">
        <v>30.933758596745001</v>
      </c>
      <c r="J33" s="283">
        <v>6.6401415136573201</v>
      </c>
      <c r="K33" s="283">
        <v>12.6154289883546</v>
      </c>
      <c r="L33" s="283">
        <v>36.866932889843298</v>
      </c>
      <c r="M33" s="283">
        <v>7.8996266807406803</v>
      </c>
      <c r="N33" s="283">
        <v>43.038973879515403</v>
      </c>
      <c r="O33" s="283">
        <v>41.914814601299298</v>
      </c>
      <c r="P33" s="283">
        <v>9.8337575664848291</v>
      </c>
      <c r="Q33" s="283">
        <v>0.69068385785508801</v>
      </c>
      <c r="R33" s="283">
        <v>11.1552499330984</v>
      </c>
      <c r="S33" s="283">
        <v>0.141677586733401</v>
      </c>
      <c r="T33" s="283">
        <v>18.524846249814999</v>
      </c>
      <c r="U33" s="283">
        <v>8.9680395792591892</v>
      </c>
      <c r="V33" s="283">
        <v>1.1782143013806301</v>
      </c>
      <c r="W33" s="283">
        <v>18.342086640028299</v>
      </c>
      <c r="X33" s="283">
        <v>6.82056817094269</v>
      </c>
      <c r="Y33" s="283">
        <v>-1.03691783473096</v>
      </c>
      <c r="Z33" s="283">
        <v>12.4089123469301</v>
      </c>
      <c r="AA33" s="283">
        <v>3.1649010941224698</v>
      </c>
      <c r="AB33" s="283">
        <v>4.8459859312383697</v>
      </c>
      <c r="AC33" s="283">
        <v>18.6202751857086</v>
      </c>
      <c r="AD33" s="283">
        <v>3.4027164231124098</v>
      </c>
      <c r="AE33" s="283">
        <v>2.2548035147710901</v>
      </c>
      <c r="AF33" s="283">
        <v>0.85453641377836598</v>
      </c>
      <c r="AG33" s="283">
        <v>2.76660786364384</v>
      </c>
      <c r="AH33" s="283">
        <v>5.0263037700497897</v>
      </c>
      <c r="AI33" s="283">
        <v>81050244.182998002</v>
      </c>
      <c r="AJ33" s="283">
        <v>3.42449746817941</v>
      </c>
      <c r="AK33" s="283">
        <v>6.0382575226054902</v>
      </c>
      <c r="AL33" s="283">
        <v>0</v>
      </c>
      <c r="AM33" s="283">
        <v>0</v>
      </c>
      <c r="AN33" s="283">
        <v>0</v>
      </c>
      <c r="AO33" s="283">
        <v>0</v>
      </c>
      <c r="AP33" s="283">
        <v>0</v>
      </c>
      <c r="AQ33" s="283">
        <v>0</v>
      </c>
      <c r="AR33" s="283">
        <v>0</v>
      </c>
      <c r="AS33" s="283">
        <v>0.27384124778066798</v>
      </c>
      <c r="AT33" s="283"/>
      <c r="AU33" s="283">
        <v>38.132769754792797</v>
      </c>
      <c r="AV33" s="283">
        <v>41.640973353518604</v>
      </c>
      <c r="AW33" s="283">
        <v>0</v>
      </c>
      <c r="AX33" s="283">
        <v>0</v>
      </c>
      <c r="AY33" s="283">
        <v>0</v>
      </c>
      <c r="AZ33" s="283">
        <v>0</v>
      </c>
      <c r="BA33" s="283">
        <v>1.2871627022474099</v>
      </c>
      <c r="BB33" s="283">
        <v>0</v>
      </c>
      <c r="BC33" s="283">
        <v>0</v>
      </c>
    </row>
    <row r="34" spans="1:55" x14ac:dyDescent="0.2">
      <c r="A34" s="282">
        <v>7007</v>
      </c>
      <c r="B34" s="282" t="s">
        <v>338</v>
      </c>
      <c r="C34" s="283">
        <v>14.7319028773295</v>
      </c>
      <c r="D34" s="283">
        <v>10561376.17884</v>
      </c>
      <c r="E34" s="283">
        <v>34.303716035078899</v>
      </c>
      <c r="F34" s="283">
        <v>6.5607589694652404</v>
      </c>
      <c r="G34" s="283">
        <v>39.582382474102197</v>
      </c>
      <c r="H34" s="283">
        <v>5.9681446789328696</v>
      </c>
      <c r="I34" s="283">
        <v>36.7424113894917</v>
      </c>
      <c r="J34" s="283">
        <v>6.42944695584284</v>
      </c>
      <c r="K34" s="283">
        <v>10.3941150851798</v>
      </c>
      <c r="L34" s="283">
        <v>44.034270893705397</v>
      </c>
      <c r="M34" s="283">
        <v>8.0964412675900199</v>
      </c>
      <c r="N34" s="283">
        <v>34.252034878362103</v>
      </c>
      <c r="O34" s="283">
        <v>33.5352477803754</v>
      </c>
      <c r="P34" s="283">
        <v>2.8399710846105499</v>
      </c>
      <c r="Q34" s="283">
        <v>3.46428809914981</v>
      </c>
      <c r="R34" s="283">
        <v>6.5206494779373596</v>
      </c>
      <c r="S34" s="283">
        <v>0.485377805475049</v>
      </c>
      <c r="T34" s="283">
        <v>25.769180902031099</v>
      </c>
      <c r="U34" s="283">
        <v>7.6268700591250003</v>
      </c>
      <c r="V34" s="283">
        <v>0.99044444869291304</v>
      </c>
      <c r="W34" s="283">
        <v>18.265089991674301</v>
      </c>
      <c r="X34" s="283">
        <v>8.75893268826389</v>
      </c>
      <c r="Y34" s="283">
        <v>-0.85482907190916002</v>
      </c>
      <c r="Z34" s="283">
        <v>10.973230487460601</v>
      </c>
      <c r="AA34" s="283">
        <v>3.61745712294814</v>
      </c>
      <c r="AB34" s="283">
        <v>2.3935682535243199</v>
      </c>
      <c r="AC34" s="283">
        <v>16.038626043404602</v>
      </c>
      <c r="AD34" s="283">
        <v>4.0574372583327003</v>
      </c>
      <c r="AE34" s="283">
        <v>0.27927369049078099</v>
      </c>
      <c r="AF34" s="283">
        <v>0.71952886955947504</v>
      </c>
      <c r="AG34" s="283">
        <v>3.64426155542973</v>
      </c>
      <c r="AH34" s="283">
        <v>4.6704445698984802</v>
      </c>
      <c r="AI34" s="283">
        <v>71690509.140489995</v>
      </c>
      <c r="AJ34" s="283">
        <v>4.8860614075645197</v>
      </c>
      <c r="AK34" s="283">
        <v>9.8458414697649506</v>
      </c>
      <c r="AL34" s="283">
        <v>0</v>
      </c>
      <c r="AM34" s="283">
        <v>0</v>
      </c>
      <c r="AN34" s="283">
        <v>0</v>
      </c>
      <c r="AO34" s="283">
        <v>0</v>
      </c>
      <c r="AP34" s="283">
        <v>0</v>
      </c>
      <c r="AQ34" s="283">
        <v>0</v>
      </c>
      <c r="AR34" s="283">
        <v>0</v>
      </c>
      <c r="AS34" s="283">
        <v>0.57053619077869</v>
      </c>
      <c r="AT34" s="283"/>
      <c r="AU34" s="283">
        <v>45.236435797167097</v>
      </c>
      <c r="AV34" s="283">
        <v>32.964711589596703</v>
      </c>
      <c r="AW34" s="283">
        <v>0</v>
      </c>
      <c r="AX34" s="283">
        <v>0</v>
      </c>
      <c r="AY34" s="283">
        <v>0</v>
      </c>
      <c r="AZ34" s="283">
        <v>0</v>
      </c>
      <c r="BA34" s="283">
        <v>2.18316816833992</v>
      </c>
      <c r="BB34" s="283">
        <v>0</v>
      </c>
      <c r="BC34" s="283">
        <v>0</v>
      </c>
    </row>
    <row r="35" spans="1:55" x14ac:dyDescent="0.2">
      <c r="A35" s="282">
        <v>7058</v>
      </c>
      <c r="B35" s="282" t="s">
        <v>339</v>
      </c>
      <c r="C35" s="283">
        <v>1.42317240568306E-2</v>
      </c>
      <c r="D35" s="283">
        <v>34727.24</v>
      </c>
      <c r="E35" s="283">
        <v>89.412723819237499</v>
      </c>
      <c r="F35" s="283">
        <v>5.9776074914886701</v>
      </c>
      <c r="G35" s="283">
        <v>10.2144635753583</v>
      </c>
      <c r="H35" s="283">
        <v>5.38419016811278</v>
      </c>
      <c r="I35" s="283">
        <v>8.9782685442492003</v>
      </c>
      <c r="J35" s="283">
        <v>6.22881994796409</v>
      </c>
      <c r="K35" s="283">
        <v>0.37281260540414501</v>
      </c>
      <c r="L35" s="283">
        <v>39.314145021697698</v>
      </c>
      <c r="M35" s="283">
        <v>9.0592660954671391</v>
      </c>
      <c r="N35" s="283">
        <v>58.340409296472103</v>
      </c>
      <c r="O35" s="283">
        <v>58.340409296472103</v>
      </c>
      <c r="P35" s="283">
        <v>1.2361950311091501</v>
      </c>
      <c r="Q35" s="283">
        <v>3.5668400274696502E-3</v>
      </c>
      <c r="R35" s="283">
        <v>0</v>
      </c>
      <c r="S35" s="283">
        <v>0</v>
      </c>
      <c r="T35" s="283">
        <v>0.40864655696457303</v>
      </c>
      <c r="U35" s="283">
        <v>16.803398466614201</v>
      </c>
      <c r="V35" s="283">
        <v>2.1686049490395698</v>
      </c>
      <c r="W35" s="283">
        <v>38.9054984647331</v>
      </c>
      <c r="X35" s="283">
        <v>8.9779250728603799</v>
      </c>
      <c r="Y35" s="283">
        <v>-0.75228257402495402</v>
      </c>
      <c r="Z35" s="283">
        <v>7.47816990064781</v>
      </c>
      <c r="AA35" s="283">
        <v>5.6504628740995697</v>
      </c>
      <c r="AB35" s="283">
        <v>5.7783528505792701</v>
      </c>
      <c r="AC35" s="283">
        <v>50.507225354504399</v>
      </c>
      <c r="AD35" s="283">
        <v>3.6619239607862499</v>
      </c>
      <c r="AE35" s="283">
        <v>17.982436163762699</v>
      </c>
      <c r="AF35" s="283">
        <v>3.5539817553631302E-2</v>
      </c>
      <c r="AG35" s="283">
        <v>2.0299999999999998</v>
      </c>
      <c r="AH35" s="283">
        <v>151.84119999999999</v>
      </c>
      <c r="AI35" s="283">
        <v>244012881.79370299</v>
      </c>
      <c r="AJ35" s="283">
        <v>0</v>
      </c>
      <c r="AK35" s="283">
        <v>1.42317240568306E-2</v>
      </c>
      <c r="AL35" s="283">
        <v>0</v>
      </c>
      <c r="AM35" s="283">
        <v>0</v>
      </c>
      <c r="AN35" s="283">
        <v>0</v>
      </c>
      <c r="AO35" s="283">
        <v>0</v>
      </c>
      <c r="AP35" s="283">
        <v>0</v>
      </c>
      <c r="AQ35" s="283">
        <v>1.09145208663682</v>
      </c>
      <c r="AR35" s="283">
        <v>0</v>
      </c>
      <c r="AS35" s="283">
        <v>0.37119487026335102</v>
      </c>
      <c r="AT35" s="283"/>
      <c r="AU35" s="283">
        <v>39.314145021697698</v>
      </c>
      <c r="AV35" s="283">
        <v>57.969214426208801</v>
      </c>
      <c r="AW35" s="283">
        <v>0</v>
      </c>
      <c r="AX35" s="283">
        <v>10.977986724753</v>
      </c>
      <c r="AY35" s="283">
        <v>0</v>
      </c>
      <c r="AZ35" s="283">
        <v>1.09145208663682</v>
      </c>
      <c r="BA35" s="283">
        <v>0.90476448961794698</v>
      </c>
      <c r="BB35" s="283">
        <v>1.42317240568306E-2</v>
      </c>
      <c r="BC35" s="283">
        <v>1.42317240568306E-2</v>
      </c>
    </row>
    <row r="36" spans="1:55" x14ac:dyDescent="0.2">
      <c r="A36" s="282">
        <v>7252</v>
      </c>
      <c r="B36" s="282" t="s">
        <v>476</v>
      </c>
      <c r="C36" s="283">
        <v>9.5136315267842608</v>
      </c>
      <c r="D36" s="283">
        <v>7672508.0700000003</v>
      </c>
      <c r="E36" s="283">
        <v>75.653347114729698</v>
      </c>
      <c r="F36" s="283">
        <v>9.4344693324155795</v>
      </c>
      <c r="G36" s="283">
        <v>14.6284748131079</v>
      </c>
      <c r="H36" s="283">
        <v>5.4150041488268297</v>
      </c>
      <c r="I36" s="283">
        <v>12.6018106189817</v>
      </c>
      <c r="J36" s="283">
        <v>6.2858627366137796</v>
      </c>
      <c r="K36" s="283">
        <v>6.8284897410061003</v>
      </c>
      <c r="L36" s="283">
        <v>26.279984552596598</v>
      </c>
      <c r="M36" s="283">
        <v>6.5866669154600901</v>
      </c>
      <c r="N36" s="283">
        <v>0.989902778278684</v>
      </c>
      <c r="O36" s="283">
        <v>0.989902778278684</v>
      </c>
      <c r="P36" s="283">
        <v>2.0266641941261399</v>
      </c>
      <c r="Q36" s="283">
        <v>0.20454654537816</v>
      </c>
      <c r="R36" s="283">
        <v>0</v>
      </c>
      <c r="S36" s="283">
        <v>0</v>
      </c>
      <c r="T36" s="283">
        <v>12.578864098665001</v>
      </c>
      <c r="U36" s="283">
        <v>6.2874240120612299</v>
      </c>
      <c r="V36" s="283">
        <v>0.81098448378495502</v>
      </c>
      <c r="W36" s="283">
        <v>13.701120453931599</v>
      </c>
      <c r="X36" s="283">
        <v>6.8613988855205399</v>
      </c>
      <c r="Y36" s="283">
        <v>-1.0087596023816601</v>
      </c>
      <c r="Z36" s="283">
        <v>2.2946520316708401E-2</v>
      </c>
      <c r="AA36" s="283">
        <v>5.43</v>
      </c>
      <c r="AB36" s="283">
        <v>2.992</v>
      </c>
      <c r="AC36" s="283">
        <v>0.96695625796197504</v>
      </c>
      <c r="AD36" s="283">
        <v>3.9053947919117298</v>
      </c>
      <c r="AE36" s="283">
        <v>-0.147745405558669</v>
      </c>
      <c r="AF36" s="283">
        <v>0</v>
      </c>
      <c r="AG36" s="283">
        <v>0</v>
      </c>
      <c r="AH36" s="283">
        <v>0</v>
      </c>
      <c r="AI36" s="283">
        <v>80647521.909999996</v>
      </c>
      <c r="AJ36" s="283">
        <v>2.88968833115631</v>
      </c>
      <c r="AK36" s="283">
        <v>6.6239431956279402</v>
      </c>
      <c r="AL36" s="283">
        <v>0.16860530463880199</v>
      </c>
      <c r="AM36" s="283">
        <v>0</v>
      </c>
      <c r="AN36" s="283">
        <v>0</v>
      </c>
      <c r="AO36" s="283">
        <v>0</v>
      </c>
      <c r="AP36" s="283">
        <v>0</v>
      </c>
      <c r="AQ36" s="283">
        <v>0</v>
      </c>
      <c r="AR36" s="283">
        <v>0</v>
      </c>
      <c r="AS36" s="283">
        <v>0</v>
      </c>
      <c r="AT36" s="283"/>
      <c r="AU36" s="283">
        <v>87.265254955432795</v>
      </c>
      <c r="AV36" s="283">
        <v>0.989902778278684</v>
      </c>
      <c r="AW36" s="283">
        <v>60.9852704028361</v>
      </c>
      <c r="AX36" s="283">
        <v>0</v>
      </c>
      <c r="AY36" s="283">
        <v>0</v>
      </c>
      <c r="AZ36" s="283">
        <v>0</v>
      </c>
      <c r="BA36" s="283">
        <v>0</v>
      </c>
      <c r="BB36" s="283">
        <v>0</v>
      </c>
      <c r="BC36" s="283">
        <v>0</v>
      </c>
    </row>
    <row r="37" spans="1:55" x14ac:dyDescent="0.2">
      <c r="A37" s="282">
        <v>7334</v>
      </c>
      <c r="B37" s="282" t="s">
        <v>340</v>
      </c>
      <c r="C37" s="283">
        <v>0</v>
      </c>
      <c r="D37" s="283">
        <v>0</v>
      </c>
      <c r="E37" s="283">
        <v>0.359129561879173</v>
      </c>
      <c r="F37" s="283">
        <v>0.8992</v>
      </c>
      <c r="G37" s="283">
        <v>95.672115284611607</v>
      </c>
      <c r="H37" s="283">
        <v>1E-8</v>
      </c>
      <c r="I37" s="283">
        <v>0</v>
      </c>
      <c r="J37" s="283">
        <v>0</v>
      </c>
      <c r="K37" s="283">
        <v>3.96875515350921</v>
      </c>
      <c r="L37" s="283">
        <v>0</v>
      </c>
      <c r="M37" s="283">
        <v>0</v>
      </c>
      <c r="N37" s="283">
        <v>0.359129561879173</v>
      </c>
      <c r="O37" s="283">
        <v>0.359129561879173</v>
      </c>
      <c r="P37" s="283">
        <v>95.672115284611607</v>
      </c>
      <c r="Q37" s="283">
        <v>3.96875515350921</v>
      </c>
      <c r="R37" s="283">
        <v>0</v>
      </c>
      <c r="S37" s="283">
        <v>0</v>
      </c>
      <c r="T37" s="283">
        <v>0</v>
      </c>
      <c r="U37" s="283">
        <v>0</v>
      </c>
      <c r="V37" s="283">
        <v>0</v>
      </c>
      <c r="W37" s="283">
        <v>0</v>
      </c>
      <c r="X37" s="283">
        <v>0</v>
      </c>
      <c r="Y37" s="283">
        <v>0</v>
      </c>
      <c r="Z37" s="283">
        <v>0</v>
      </c>
      <c r="AA37" s="283">
        <v>0</v>
      </c>
      <c r="AB37" s="283">
        <v>0</v>
      </c>
      <c r="AC37" s="283">
        <v>0.359129561879173</v>
      </c>
      <c r="AD37" s="283">
        <v>0.8992</v>
      </c>
      <c r="AE37" s="283">
        <v>-0.41424</v>
      </c>
      <c r="AF37" s="283">
        <v>0</v>
      </c>
      <c r="AG37" s="283">
        <v>0</v>
      </c>
      <c r="AH37" s="283">
        <v>0</v>
      </c>
      <c r="AI37" s="283">
        <v>69.612759999999994</v>
      </c>
      <c r="AJ37" s="283">
        <v>0</v>
      </c>
      <c r="AK37" s="283">
        <v>0</v>
      </c>
      <c r="AL37" s="283">
        <v>0</v>
      </c>
      <c r="AM37" s="283">
        <v>0</v>
      </c>
      <c r="AN37" s="283">
        <v>0</v>
      </c>
      <c r="AO37" s="283">
        <v>0</v>
      </c>
      <c r="AP37" s="283">
        <v>0</v>
      </c>
      <c r="AQ37" s="283">
        <v>0</v>
      </c>
      <c r="AR37" s="283">
        <v>0</v>
      </c>
      <c r="AS37" s="283">
        <v>0</v>
      </c>
      <c r="AT37" s="283"/>
      <c r="AU37" s="283">
        <v>0</v>
      </c>
      <c r="AV37" s="283">
        <v>0.359129561879173</v>
      </c>
      <c r="AW37" s="283">
        <v>0</v>
      </c>
      <c r="AX37" s="283">
        <v>0</v>
      </c>
      <c r="AY37" s="283">
        <v>0</v>
      </c>
      <c r="AZ37" s="283">
        <v>0</v>
      </c>
      <c r="BA37" s="283">
        <v>0</v>
      </c>
      <c r="BB37" s="283">
        <v>0</v>
      </c>
      <c r="BC37" s="283">
        <v>0</v>
      </c>
    </row>
    <row r="38" spans="1:55" x14ac:dyDescent="0.2">
      <c r="A38" s="282">
        <v>7337</v>
      </c>
      <c r="B38" s="282" t="s">
        <v>341</v>
      </c>
      <c r="C38" s="283">
        <v>0</v>
      </c>
      <c r="D38" s="283">
        <v>0</v>
      </c>
      <c r="E38" s="283">
        <v>0</v>
      </c>
      <c r="F38" s="283">
        <v>0</v>
      </c>
      <c r="G38" s="283">
        <v>100</v>
      </c>
      <c r="H38" s="283">
        <v>1E-8</v>
      </c>
      <c r="I38" s="283">
        <v>0</v>
      </c>
      <c r="J38" s="283">
        <v>0</v>
      </c>
      <c r="K38" s="283">
        <v>0</v>
      </c>
      <c r="L38" s="283">
        <v>0</v>
      </c>
      <c r="M38" s="283">
        <v>0</v>
      </c>
      <c r="N38" s="283">
        <v>0</v>
      </c>
      <c r="O38" s="283">
        <v>0</v>
      </c>
      <c r="P38" s="283">
        <v>100</v>
      </c>
      <c r="Q38" s="283">
        <v>0</v>
      </c>
      <c r="R38" s="283">
        <v>0</v>
      </c>
      <c r="S38" s="283">
        <v>0</v>
      </c>
      <c r="T38" s="283">
        <v>0</v>
      </c>
      <c r="U38" s="283">
        <v>0</v>
      </c>
      <c r="V38" s="283">
        <v>0</v>
      </c>
      <c r="W38" s="283">
        <v>0</v>
      </c>
      <c r="X38" s="283">
        <v>0</v>
      </c>
      <c r="Y38" s="283">
        <v>0</v>
      </c>
      <c r="Z38" s="283">
        <v>0</v>
      </c>
      <c r="AA38" s="283">
        <v>0</v>
      </c>
      <c r="AB38" s="283">
        <v>0</v>
      </c>
      <c r="AC38" s="283">
        <v>0</v>
      </c>
      <c r="AD38" s="283">
        <v>0</v>
      </c>
      <c r="AE38" s="283">
        <v>0</v>
      </c>
      <c r="AF38" s="283">
        <v>0</v>
      </c>
      <c r="AG38" s="283">
        <v>0</v>
      </c>
      <c r="AH38" s="283">
        <v>0</v>
      </c>
      <c r="AI38" s="283">
        <v>780.94</v>
      </c>
      <c r="AJ38" s="283">
        <v>0</v>
      </c>
      <c r="AK38" s="283">
        <v>0</v>
      </c>
      <c r="AL38" s="283">
        <v>0</v>
      </c>
      <c r="AM38" s="283">
        <v>0</v>
      </c>
      <c r="AN38" s="283">
        <v>0</v>
      </c>
      <c r="AO38" s="283">
        <v>0</v>
      </c>
      <c r="AP38" s="283">
        <v>0</v>
      </c>
      <c r="AQ38" s="283">
        <v>0</v>
      </c>
      <c r="AR38" s="283">
        <v>0</v>
      </c>
      <c r="AS38" s="283">
        <v>0</v>
      </c>
      <c r="AT38" s="283"/>
      <c r="AU38" s="283">
        <v>0</v>
      </c>
      <c r="AV38" s="283">
        <v>0</v>
      </c>
      <c r="AW38" s="283">
        <v>0</v>
      </c>
      <c r="AX38" s="283">
        <v>0</v>
      </c>
      <c r="AY38" s="283">
        <v>0</v>
      </c>
      <c r="AZ38" s="283">
        <v>0</v>
      </c>
      <c r="BA38" s="283">
        <v>0</v>
      </c>
      <c r="BB38" s="283">
        <v>0</v>
      </c>
      <c r="BC38" s="283">
        <v>0</v>
      </c>
    </row>
    <row r="39" spans="1:55" x14ac:dyDescent="0.2">
      <c r="A39" s="282">
        <v>7343</v>
      </c>
      <c r="B39" s="282" t="s">
        <v>342</v>
      </c>
      <c r="C39" s="283">
        <v>4.8220123118446701</v>
      </c>
      <c r="D39" s="283">
        <v>125384.45</v>
      </c>
      <c r="E39" s="283">
        <v>33.821573115025899</v>
      </c>
      <c r="F39" s="283">
        <v>3.3526671489248301</v>
      </c>
      <c r="G39" s="283">
        <v>52.947562272642699</v>
      </c>
      <c r="H39" s="283">
        <v>2.0768410793918299</v>
      </c>
      <c r="I39" s="283">
        <v>39.280956452921103</v>
      </c>
      <c r="J39" s="283">
        <v>2.79941429504151</v>
      </c>
      <c r="K39" s="283">
        <v>9.6649299087753007E-3</v>
      </c>
      <c r="L39" s="283">
        <v>54.3199071892654</v>
      </c>
      <c r="M39" s="283">
        <v>2.9887010517855899</v>
      </c>
      <c r="N39" s="283">
        <v>27.1818097492596</v>
      </c>
      <c r="O39" s="283">
        <v>27.1818097492596</v>
      </c>
      <c r="P39" s="283">
        <v>13.6666058197216</v>
      </c>
      <c r="Q39" s="283">
        <v>9.6649299087753007E-3</v>
      </c>
      <c r="R39" s="283">
        <v>8.3991873705780602</v>
      </c>
      <c r="S39" s="283">
        <v>0</v>
      </c>
      <c r="T39" s="283">
        <v>33.383511267159903</v>
      </c>
      <c r="U39" s="283">
        <v>2.6358355438588599</v>
      </c>
      <c r="V39" s="283">
        <v>0.29483917696738399</v>
      </c>
      <c r="W39" s="283">
        <v>20.9363959221055</v>
      </c>
      <c r="X39" s="283">
        <v>3.5513523172417498</v>
      </c>
      <c r="Y39" s="283">
        <v>-1.3693776771652899</v>
      </c>
      <c r="Z39" s="283">
        <v>5.8974451857611099</v>
      </c>
      <c r="AA39" s="283">
        <v>3.7253801855526198</v>
      </c>
      <c r="AB39" s="283">
        <v>1.6497934355171999</v>
      </c>
      <c r="AC39" s="283">
        <v>12.8851771929204</v>
      </c>
      <c r="AD39" s="283">
        <v>3.02983485213508</v>
      </c>
      <c r="AE39" s="283">
        <v>-0.24879482432943301</v>
      </c>
      <c r="AF39" s="283">
        <v>0</v>
      </c>
      <c r="AG39" s="283">
        <v>0</v>
      </c>
      <c r="AH39" s="283">
        <v>0</v>
      </c>
      <c r="AI39" s="283">
        <v>2600251.5524900001</v>
      </c>
      <c r="AJ39" s="283">
        <v>4.8220123118446701</v>
      </c>
      <c r="AK39" s="283">
        <v>0</v>
      </c>
      <c r="AL39" s="283">
        <v>0</v>
      </c>
      <c r="AM39" s="283">
        <v>0</v>
      </c>
      <c r="AN39" s="283">
        <v>0</v>
      </c>
      <c r="AO39" s="283">
        <v>0</v>
      </c>
      <c r="AP39" s="283">
        <v>0</v>
      </c>
      <c r="AQ39" s="283">
        <v>0</v>
      </c>
      <c r="AR39" s="283">
        <v>0</v>
      </c>
      <c r="AS39" s="283">
        <v>0</v>
      </c>
      <c r="AT39" s="283"/>
      <c r="AU39" s="283">
        <v>54.3199071892654</v>
      </c>
      <c r="AV39" s="283">
        <v>27.1818097492596</v>
      </c>
      <c r="AW39" s="283">
        <v>0</v>
      </c>
      <c r="AX39" s="283">
        <v>0</v>
      </c>
      <c r="AY39" s="283">
        <v>0</v>
      </c>
      <c r="AZ39" s="283">
        <v>0</v>
      </c>
      <c r="BA39" s="283">
        <v>0</v>
      </c>
      <c r="BB39" s="283">
        <v>0</v>
      </c>
      <c r="BC39" s="283">
        <v>0</v>
      </c>
    </row>
    <row r="40" spans="1:55" x14ac:dyDescent="0.2">
      <c r="A40" s="282">
        <v>7344</v>
      </c>
      <c r="B40" s="282" t="s">
        <v>343</v>
      </c>
      <c r="C40" s="283">
        <v>0</v>
      </c>
      <c r="D40" s="283">
        <v>0</v>
      </c>
      <c r="E40" s="283">
        <v>9.6234704472365191</v>
      </c>
      <c r="F40" s="283">
        <v>3.5482961714111099</v>
      </c>
      <c r="G40" s="283">
        <v>70.591388060897103</v>
      </c>
      <c r="H40" s="283">
        <v>0.55333538584207098</v>
      </c>
      <c r="I40" s="283">
        <v>66.285155927564105</v>
      </c>
      <c r="J40" s="283">
        <v>0.58928295443035605</v>
      </c>
      <c r="K40" s="283">
        <v>19.785141491866401</v>
      </c>
      <c r="L40" s="283">
        <v>66.063148018820698</v>
      </c>
      <c r="M40" s="283">
        <v>0.58891088527400604</v>
      </c>
      <c r="N40" s="283">
        <v>10.9924240233716</v>
      </c>
      <c r="O40" s="283">
        <v>10.9924240233716</v>
      </c>
      <c r="P40" s="283">
        <v>4.3062321333329496</v>
      </c>
      <c r="Q40" s="283">
        <v>1.4668675007933201</v>
      </c>
      <c r="R40" s="283">
        <v>1.1469456673916401</v>
      </c>
      <c r="S40" s="283">
        <v>0</v>
      </c>
      <c r="T40" s="283">
        <v>66.063148018820698</v>
      </c>
      <c r="U40" s="283">
        <v>0.58891088527400604</v>
      </c>
      <c r="V40" s="283">
        <v>5.1346739887377098E-2</v>
      </c>
      <c r="W40" s="283">
        <v>0</v>
      </c>
      <c r="X40" s="283">
        <v>0</v>
      </c>
      <c r="Y40" s="283">
        <v>0</v>
      </c>
      <c r="Z40" s="283">
        <v>0.22200790874340501</v>
      </c>
      <c r="AA40" s="283">
        <v>0.7</v>
      </c>
      <c r="AB40" s="283">
        <v>2.0846</v>
      </c>
      <c r="AC40" s="283">
        <v>9.6234704472365191</v>
      </c>
      <c r="AD40" s="283">
        <v>3.5482961714111099</v>
      </c>
      <c r="AE40" s="283">
        <v>4.7045630317773099</v>
      </c>
      <c r="AF40" s="283">
        <v>0</v>
      </c>
      <c r="AG40" s="283">
        <v>0</v>
      </c>
      <c r="AH40" s="283">
        <v>0</v>
      </c>
      <c r="AI40" s="283">
        <v>37203324.632665202</v>
      </c>
      <c r="AJ40" s="283">
        <v>0</v>
      </c>
      <c r="AK40" s="283">
        <v>0</v>
      </c>
      <c r="AL40" s="283">
        <v>0</v>
      </c>
      <c r="AM40" s="283">
        <v>0</v>
      </c>
      <c r="AN40" s="283">
        <v>0</v>
      </c>
      <c r="AO40" s="283">
        <v>17.1713283236815</v>
      </c>
      <c r="AP40" s="283">
        <v>0</v>
      </c>
      <c r="AQ40" s="283">
        <v>0</v>
      </c>
      <c r="AR40" s="283">
        <v>0</v>
      </c>
      <c r="AS40" s="283">
        <v>0.98294279774910198</v>
      </c>
      <c r="AT40" s="283"/>
      <c r="AU40" s="283">
        <v>66.063148018820698</v>
      </c>
      <c r="AV40" s="283">
        <v>10.009481225622499</v>
      </c>
      <c r="AW40" s="283">
        <v>0</v>
      </c>
      <c r="AX40" s="283">
        <v>6.0804047819259202</v>
      </c>
      <c r="AY40" s="283">
        <v>0</v>
      </c>
      <c r="AZ40" s="283">
        <v>0</v>
      </c>
      <c r="BA40" s="283">
        <v>2.7821307763048999</v>
      </c>
      <c r="BB40" s="283">
        <v>0</v>
      </c>
      <c r="BC40" s="283">
        <v>0</v>
      </c>
    </row>
    <row r="41" spans="1:55" x14ac:dyDescent="0.2">
      <c r="A41" s="282">
        <v>7354</v>
      </c>
      <c r="B41" s="282" t="s">
        <v>344</v>
      </c>
      <c r="C41" s="283">
        <v>24.526703797839101</v>
      </c>
      <c r="D41" s="283">
        <v>146242.41</v>
      </c>
      <c r="E41" s="283">
        <v>35.802059569598399</v>
      </c>
      <c r="F41" s="283">
        <v>4.1051765516897003</v>
      </c>
      <c r="G41" s="283">
        <v>39.620190926010402</v>
      </c>
      <c r="H41" s="283">
        <v>1.4892007715364699</v>
      </c>
      <c r="I41" s="283">
        <v>30.455564406526801</v>
      </c>
      <c r="J41" s="283">
        <v>1.9373280098743499</v>
      </c>
      <c r="K41" s="283">
        <v>10.1676713461059</v>
      </c>
      <c r="L41" s="283">
        <v>36.757718179941399</v>
      </c>
      <c r="M41" s="283">
        <v>2.0190488445541099</v>
      </c>
      <c r="N41" s="283">
        <v>29.4999057961838</v>
      </c>
      <c r="O41" s="283">
        <v>29.4999057961838</v>
      </c>
      <c r="P41" s="283">
        <v>9.1646265194836296</v>
      </c>
      <c r="Q41" s="283">
        <v>5.10457065520716E-2</v>
      </c>
      <c r="R41" s="283">
        <v>0</v>
      </c>
      <c r="S41" s="283">
        <v>0</v>
      </c>
      <c r="T41" s="283">
        <v>30.455564406526801</v>
      </c>
      <c r="U41" s="283">
        <v>1.9373280098743499</v>
      </c>
      <c r="V41" s="283">
        <v>0.176207367848809</v>
      </c>
      <c r="W41" s="283">
        <v>6.3021537734145801</v>
      </c>
      <c r="X41" s="283">
        <v>2.4139700466427798</v>
      </c>
      <c r="Y41" s="283">
        <v>-1.4358143909493799</v>
      </c>
      <c r="Z41" s="283">
        <v>0</v>
      </c>
      <c r="AA41" s="283">
        <v>0</v>
      </c>
      <c r="AB41" s="283">
        <v>0</v>
      </c>
      <c r="AC41" s="283">
        <v>29.4999057961838</v>
      </c>
      <c r="AD41" s="283">
        <v>4.4664740938256999</v>
      </c>
      <c r="AE41" s="283">
        <v>-1.9276639933751599E-2</v>
      </c>
      <c r="AF41" s="283">
        <v>0</v>
      </c>
      <c r="AG41" s="283">
        <v>0</v>
      </c>
      <c r="AH41" s="283">
        <v>0</v>
      </c>
      <c r="AI41" s="283">
        <v>596257.90405999997</v>
      </c>
      <c r="AJ41" s="283">
        <v>8.0037194769325506</v>
      </c>
      <c r="AK41" s="283">
        <v>16.522984320906598</v>
      </c>
      <c r="AL41" s="283">
        <v>0</v>
      </c>
      <c r="AM41" s="283">
        <v>0</v>
      </c>
      <c r="AN41" s="283">
        <v>0</v>
      </c>
      <c r="AO41" s="283">
        <v>0</v>
      </c>
      <c r="AP41" s="283">
        <v>0</v>
      </c>
      <c r="AQ41" s="283">
        <v>0</v>
      </c>
      <c r="AR41" s="283">
        <v>0</v>
      </c>
      <c r="AS41" s="283">
        <v>0</v>
      </c>
      <c r="AT41" s="283"/>
      <c r="AU41" s="283">
        <v>36.757718179941399</v>
      </c>
      <c r="AV41" s="283">
        <v>29.4999057961838</v>
      </c>
      <c r="AW41" s="283">
        <v>0</v>
      </c>
      <c r="AX41" s="283">
        <v>0</v>
      </c>
      <c r="AY41" s="283">
        <v>0</v>
      </c>
      <c r="AZ41" s="283">
        <v>0</v>
      </c>
      <c r="BA41" s="283">
        <v>0</v>
      </c>
      <c r="BB41" s="283">
        <v>0</v>
      </c>
      <c r="BC41" s="283">
        <v>0</v>
      </c>
    </row>
    <row r="42" spans="1:55" x14ac:dyDescent="0.2">
      <c r="A42" s="282">
        <v>7355</v>
      </c>
      <c r="B42" s="282" t="s">
        <v>345</v>
      </c>
      <c r="C42" s="283">
        <v>0</v>
      </c>
      <c r="D42" s="283">
        <v>0</v>
      </c>
      <c r="E42" s="283">
        <v>47.295712324761404</v>
      </c>
      <c r="F42" s="283">
        <v>2.7815048160991802</v>
      </c>
      <c r="G42" s="283">
        <v>52.704287675238703</v>
      </c>
      <c r="H42" s="283">
        <v>2.8542084123768801</v>
      </c>
      <c r="I42" s="283">
        <v>42.8182826358344</v>
      </c>
      <c r="J42" s="283">
        <v>3.5131960273079299</v>
      </c>
      <c r="K42" s="283">
        <v>0</v>
      </c>
      <c r="L42" s="283">
        <v>90.113994960595704</v>
      </c>
      <c r="M42" s="283">
        <v>3.1291729124630399</v>
      </c>
      <c r="N42" s="283">
        <v>0</v>
      </c>
      <c r="O42" s="283">
        <v>0</v>
      </c>
      <c r="P42" s="283">
        <v>9.8860050394042904</v>
      </c>
      <c r="Q42" s="283">
        <v>0</v>
      </c>
      <c r="R42" s="283">
        <v>0</v>
      </c>
      <c r="S42" s="283">
        <v>0</v>
      </c>
      <c r="T42" s="283">
        <v>42.8182826358344</v>
      </c>
      <c r="U42" s="283">
        <v>3.5131960273079299</v>
      </c>
      <c r="V42" s="283">
        <v>0.408707002634423</v>
      </c>
      <c r="W42" s="283">
        <v>47.295712324761404</v>
      </c>
      <c r="X42" s="283">
        <v>2.7815048160991802</v>
      </c>
      <c r="Y42" s="283">
        <v>-1.4638322670356301</v>
      </c>
      <c r="Z42" s="283">
        <v>0</v>
      </c>
      <c r="AA42" s="283">
        <v>0</v>
      </c>
      <c r="AB42" s="283">
        <v>0</v>
      </c>
      <c r="AC42" s="283">
        <v>0</v>
      </c>
      <c r="AD42" s="283">
        <v>0</v>
      </c>
      <c r="AE42" s="283">
        <v>0</v>
      </c>
      <c r="AF42" s="283">
        <v>0</v>
      </c>
      <c r="AG42" s="283">
        <v>0</v>
      </c>
      <c r="AH42" s="283">
        <v>0</v>
      </c>
      <c r="AI42" s="283">
        <v>68873.22</v>
      </c>
      <c r="AJ42" s="283">
        <v>0</v>
      </c>
      <c r="AK42" s="283">
        <v>0</v>
      </c>
      <c r="AL42" s="283">
        <v>0</v>
      </c>
      <c r="AM42" s="283">
        <v>0</v>
      </c>
      <c r="AN42" s="283">
        <v>0</v>
      </c>
      <c r="AO42" s="283">
        <v>0</v>
      </c>
      <c r="AP42" s="283">
        <v>0</v>
      </c>
      <c r="AQ42" s="283">
        <v>0</v>
      </c>
      <c r="AR42" s="283">
        <v>0</v>
      </c>
      <c r="AS42" s="283">
        <v>0</v>
      </c>
      <c r="AT42" s="283"/>
      <c r="AU42" s="283">
        <v>90.113994960595704</v>
      </c>
      <c r="AV42" s="283">
        <v>0</v>
      </c>
      <c r="AW42" s="283">
        <v>0</v>
      </c>
      <c r="AX42" s="283">
        <v>0</v>
      </c>
      <c r="AY42" s="283">
        <v>0</v>
      </c>
      <c r="AZ42" s="283">
        <v>0</v>
      </c>
      <c r="BA42" s="283">
        <v>0</v>
      </c>
      <c r="BB42" s="283">
        <v>0</v>
      </c>
      <c r="BC42" s="283">
        <v>0</v>
      </c>
    </row>
    <row r="43" spans="1:55" x14ac:dyDescent="0.2">
      <c r="A43" s="282">
        <v>7356</v>
      </c>
      <c r="B43" s="282" t="s">
        <v>346</v>
      </c>
      <c r="C43" s="283">
        <v>0</v>
      </c>
      <c r="D43" s="283">
        <v>0</v>
      </c>
      <c r="E43" s="283">
        <v>0</v>
      </c>
      <c r="F43" s="283">
        <v>0</v>
      </c>
      <c r="G43" s="283">
        <v>0</v>
      </c>
      <c r="H43" s="283">
        <v>0</v>
      </c>
      <c r="I43" s="283">
        <v>0</v>
      </c>
      <c r="J43" s="283">
        <v>0</v>
      </c>
      <c r="K43" s="283">
        <v>0</v>
      </c>
      <c r="L43" s="283">
        <v>0</v>
      </c>
      <c r="M43" s="283">
        <v>0</v>
      </c>
      <c r="N43" s="283">
        <v>0</v>
      </c>
      <c r="O43" s="283">
        <v>0</v>
      </c>
      <c r="P43" s="283">
        <v>0</v>
      </c>
      <c r="Q43" s="283">
        <v>0</v>
      </c>
      <c r="R43" s="283">
        <v>0</v>
      </c>
      <c r="S43" s="283">
        <v>0</v>
      </c>
      <c r="T43" s="283">
        <v>0</v>
      </c>
      <c r="U43" s="283">
        <v>0</v>
      </c>
      <c r="V43" s="283">
        <v>0</v>
      </c>
      <c r="W43" s="283">
        <v>0</v>
      </c>
      <c r="X43" s="283">
        <v>0</v>
      </c>
      <c r="Y43" s="283">
        <v>0</v>
      </c>
      <c r="Z43" s="283">
        <v>0</v>
      </c>
      <c r="AA43" s="283">
        <v>0</v>
      </c>
      <c r="AB43" s="283">
        <v>0</v>
      </c>
      <c r="AC43" s="283">
        <v>0</v>
      </c>
      <c r="AD43" s="283">
        <v>0</v>
      </c>
      <c r="AE43" s="283">
        <v>0</v>
      </c>
      <c r="AF43" s="283">
        <v>0</v>
      </c>
      <c r="AG43" s="283">
        <v>0</v>
      </c>
      <c r="AH43" s="283">
        <v>0</v>
      </c>
      <c r="AI43" s="283">
        <v>0</v>
      </c>
      <c r="AJ43" s="283">
        <v>0</v>
      </c>
      <c r="AK43" s="283">
        <v>0</v>
      </c>
      <c r="AL43" s="283">
        <v>0</v>
      </c>
      <c r="AM43" s="283">
        <v>0</v>
      </c>
      <c r="AN43" s="283">
        <v>0</v>
      </c>
      <c r="AO43" s="283">
        <v>0</v>
      </c>
      <c r="AP43" s="283">
        <v>0</v>
      </c>
      <c r="AQ43" s="283">
        <v>0</v>
      </c>
      <c r="AR43" s="283">
        <v>0</v>
      </c>
      <c r="AS43" s="283">
        <v>0</v>
      </c>
      <c r="AT43" s="283"/>
      <c r="AU43" s="283">
        <v>0</v>
      </c>
      <c r="AV43" s="283">
        <v>0</v>
      </c>
      <c r="AW43" s="283">
        <v>0</v>
      </c>
      <c r="AX43" s="283">
        <v>0</v>
      </c>
      <c r="AY43" s="283">
        <v>0</v>
      </c>
      <c r="AZ43" s="283">
        <v>0</v>
      </c>
      <c r="BA43" s="283">
        <v>0</v>
      </c>
      <c r="BB43" s="283">
        <v>0</v>
      </c>
      <c r="BC43" s="283">
        <v>0</v>
      </c>
    </row>
    <row r="44" spans="1:55" x14ac:dyDescent="0.2">
      <c r="A44" s="282">
        <v>7357</v>
      </c>
      <c r="B44" s="282" t="s">
        <v>347</v>
      </c>
      <c r="C44" s="283">
        <v>0</v>
      </c>
      <c r="D44" s="283">
        <v>0</v>
      </c>
      <c r="E44" s="283">
        <v>0</v>
      </c>
      <c r="F44" s="283">
        <v>0</v>
      </c>
      <c r="G44" s="283">
        <v>81.703379339144107</v>
      </c>
      <c r="H44" s="283">
        <v>9.9705144359831294E-8</v>
      </c>
      <c r="I44" s="283">
        <v>0</v>
      </c>
      <c r="J44" s="283">
        <v>0</v>
      </c>
      <c r="K44" s="283">
        <v>18.296620660855901</v>
      </c>
      <c r="L44" s="283">
        <v>0</v>
      </c>
      <c r="M44" s="283">
        <v>0</v>
      </c>
      <c r="N44" s="283">
        <v>0</v>
      </c>
      <c r="O44" s="283">
        <v>0</v>
      </c>
      <c r="P44" s="283">
        <v>81.703379339144107</v>
      </c>
      <c r="Q44" s="283">
        <v>18.296620660855901</v>
      </c>
      <c r="R44" s="283">
        <v>0</v>
      </c>
      <c r="S44" s="283">
        <v>0</v>
      </c>
      <c r="T44" s="283">
        <v>0</v>
      </c>
      <c r="U44" s="283">
        <v>0</v>
      </c>
      <c r="V44" s="283">
        <v>0</v>
      </c>
      <c r="W44" s="283">
        <v>0</v>
      </c>
      <c r="X44" s="283">
        <v>0</v>
      </c>
      <c r="Y44" s="283">
        <v>0</v>
      </c>
      <c r="Z44" s="283">
        <v>0</v>
      </c>
      <c r="AA44" s="283">
        <v>0</v>
      </c>
      <c r="AB44" s="283">
        <v>0</v>
      </c>
      <c r="AC44" s="283">
        <v>0</v>
      </c>
      <c r="AD44" s="283">
        <v>0</v>
      </c>
      <c r="AE44" s="283">
        <v>0</v>
      </c>
      <c r="AF44" s="283">
        <v>0</v>
      </c>
      <c r="AG44" s="283">
        <v>0</v>
      </c>
      <c r="AH44" s="283">
        <v>0</v>
      </c>
      <c r="AI44" s="283">
        <v>1117.02846</v>
      </c>
      <c r="AJ44" s="283">
        <v>0</v>
      </c>
      <c r="AK44" s="283">
        <v>0</v>
      </c>
      <c r="AL44" s="283">
        <v>0</v>
      </c>
      <c r="AM44" s="283">
        <v>0</v>
      </c>
      <c r="AN44" s="283">
        <v>0</v>
      </c>
      <c r="AO44" s="283">
        <v>0</v>
      </c>
      <c r="AP44" s="283">
        <v>0</v>
      </c>
      <c r="AQ44" s="283">
        <v>0</v>
      </c>
      <c r="AR44" s="283">
        <v>0</v>
      </c>
      <c r="AS44" s="283">
        <v>0</v>
      </c>
      <c r="AT44" s="283"/>
      <c r="AU44" s="283">
        <v>0</v>
      </c>
      <c r="AV44" s="283">
        <v>0</v>
      </c>
      <c r="AW44" s="283">
        <v>0</v>
      </c>
      <c r="AX44" s="283">
        <v>0</v>
      </c>
      <c r="AY44" s="283">
        <v>0</v>
      </c>
      <c r="AZ44" s="283">
        <v>0</v>
      </c>
      <c r="BA44" s="283">
        <v>0</v>
      </c>
      <c r="BB44" s="283">
        <v>0</v>
      </c>
      <c r="BC44" s="283">
        <v>0</v>
      </c>
    </row>
    <row r="45" spans="1:55" x14ac:dyDescent="0.2">
      <c r="A45" s="282">
        <v>7370</v>
      </c>
      <c r="B45" s="282" t="s">
        <v>348</v>
      </c>
      <c r="C45" s="283">
        <v>4.94896446662373</v>
      </c>
      <c r="D45" s="283">
        <v>149058.35999999999</v>
      </c>
      <c r="E45" s="283">
        <v>44.922123525144798</v>
      </c>
      <c r="F45" s="283">
        <v>4.03740123895395</v>
      </c>
      <c r="G45" s="283">
        <v>50.110998871905501</v>
      </c>
      <c r="H45" s="283">
        <v>1.7833941803656701</v>
      </c>
      <c r="I45" s="283">
        <v>35.197009179606901</v>
      </c>
      <c r="J45" s="283">
        <v>2.5390697775790998</v>
      </c>
      <c r="K45" s="283">
        <v>0.44855912584511598</v>
      </c>
      <c r="L45" s="283">
        <v>53.2543672742704</v>
      </c>
      <c r="M45" s="283">
        <v>2.79721027282954</v>
      </c>
      <c r="N45" s="283">
        <v>26.864765430481398</v>
      </c>
      <c r="O45" s="283">
        <v>26.864765430481398</v>
      </c>
      <c r="P45" s="283">
        <v>14.9139896922986</v>
      </c>
      <c r="Q45" s="283">
        <v>1.7913136325961199E-2</v>
      </c>
      <c r="R45" s="283">
        <v>0</v>
      </c>
      <c r="S45" s="283">
        <v>0</v>
      </c>
      <c r="T45" s="283">
        <v>31.227637700232801</v>
      </c>
      <c r="U45" s="283">
        <v>2.3978584959963301</v>
      </c>
      <c r="V45" s="283">
        <v>0.25154552383307999</v>
      </c>
      <c r="W45" s="283">
        <v>22.026729574037599</v>
      </c>
      <c r="X45" s="283">
        <v>3.3633775088676501</v>
      </c>
      <c r="Y45" s="283">
        <v>-1.3393339198299199</v>
      </c>
      <c r="Z45" s="283">
        <v>3.9693714793741601</v>
      </c>
      <c r="AA45" s="283">
        <v>3.65</v>
      </c>
      <c r="AB45" s="283">
        <v>2.3934000000000002</v>
      </c>
      <c r="AC45" s="283">
        <v>22.895393951107199</v>
      </c>
      <c r="AD45" s="283">
        <v>4.6858521221665104</v>
      </c>
      <c r="AE45" s="283">
        <v>-2.7478194961089001E-2</v>
      </c>
      <c r="AF45" s="283">
        <v>0</v>
      </c>
      <c r="AG45" s="283">
        <v>0</v>
      </c>
      <c r="AH45" s="283">
        <v>0</v>
      </c>
      <c r="AI45" s="283">
        <v>3011910.0875599999</v>
      </c>
      <c r="AJ45" s="283">
        <v>1.57625322867658</v>
      </c>
      <c r="AK45" s="283">
        <v>3.3727112379471502</v>
      </c>
      <c r="AL45" s="283">
        <v>0</v>
      </c>
      <c r="AM45" s="283">
        <v>0</v>
      </c>
      <c r="AN45" s="283">
        <v>0</v>
      </c>
      <c r="AO45" s="283">
        <v>0</v>
      </c>
      <c r="AP45" s="283">
        <v>0</v>
      </c>
      <c r="AQ45" s="283">
        <v>0</v>
      </c>
      <c r="AR45" s="283">
        <v>0</v>
      </c>
      <c r="AS45" s="283">
        <v>0</v>
      </c>
      <c r="AT45" s="283"/>
      <c r="AU45" s="283">
        <v>53.2543672742704</v>
      </c>
      <c r="AV45" s="283">
        <v>26.864765430481398</v>
      </c>
      <c r="AW45" s="283">
        <v>0</v>
      </c>
      <c r="AX45" s="283">
        <v>0</v>
      </c>
      <c r="AY45" s="283">
        <v>0</v>
      </c>
      <c r="AZ45" s="283">
        <v>0</v>
      </c>
      <c r="BA45" s="283">
        <v>0</v>
      </c>
      <c r="BB45" s="283">
        <v>0</v>
      </c>
      <c r="BC45" s="283">
        <v>0</v>
      </c>
    </row>
    <row r="46" spans="1:55" x14ac:dyDescent="0.2">
      <c r="A46" s="282">
        <v>7375</v>
      </c>
      <c r="B46" s="282" t="s">
        <v>349</v>
      </c>
      <c r="C46" s="283">
        <v>15.0195621273283</v>
      </c>
      <c r="D46" s="283">
        <v>139167.64000000001</v>
      </c>
      <c r="E46" s="283">
        <v>33.249637352628497</v>
      </c>
      <c r="F46" s="283">
        <v>4.0921488210714001</v>
      </c>
      <c r="G46" s="283">
        <v>35.342970495890398</v>
      </c>
      <c r="H46" s="283">
        <v>2.45338971630752</v>
      </c>
      <c r="I46" s="283">
        <v>31.736480114463699</v>
      </c>
      <c r="J46" s="283">
        <v>2.7321895717635898</v>
      </c>
      <c r="K46" s="283">
        <v>13.5969846601068</v>
      </c>
      <c r="L46" s="283">
        <v>40.340411178731003</v>
      </c>
      <c r="M46" s="283">
        <v>2.7658316649924402</v>
      </c>
      <c r="N46" s="283">
        <v>39.103454301959502</v>
      </c>
      <c r="O46" s="283">
        <v>39.103454301959502</v>
      </c>
      <c r="P46" s="283">
        <v>3.6064903814267102</v>
      </c>
      <c r="Q46" s="283">
        <v>1.93008201055447</v>
      </c>
      <c r="R46" s="283">
        <v>14.4577480135983</v>
      </c>
      <c r="S46" s="283">
        <v>0</v>
      </c>
      <c r="T46" s="283">
        <v>29.575589633124899</v>
      </c>
      <c r="U46" s="283">
        <v>2.6651313036900999</v>
      </c>
      <c r="V46" s="283">
        <v>0.28884305360511198</v>
      </c>
      <c r="W46" s="283">
        <v>10.7648215456061</v>
      </c>
      <c r="X46" s="283">
        <v>3.0424988209845498</v>
      </c>
      <c r="Y46" s="283">
        <v>-1.48144186333968</v>
      </c>
      <c r="Z46" s="283">
        <v>2.1608904813388001</v>
      </c>
      <c r="AA46" s="283">
        <v>3.65</v>
      </c>
      <c r="AB46" s="283">
        <v>2.3934000000000002</v>
      </c>
      <c r="AC46" s="283">
        <v>22.4848158070224</v>
      </c>
      <c r="AD46" s="283">
        <v>4.5946788410305404</v>
      </c>
      <c r="AE46" s="283">
        <v>-6.6318039676511606E-2</v>
      </c>
      <c r="AF46" s="283">
        <v>0</v>
      </c>
      <c r="AG46" s="283">
        <v>0</v>
      </c>
      <c r="AH46" s="283">
        <v>0</v>
      </c>
      <c r="AI46" s="283">
        <v>926575.88031000004</v>
      </c>
      <c r="AJ46" s="283">
        <v>4.9827133407091901</v>
      </c>
      <c r="AK46" s="283">
        <v>10.036848786619201</v>
      </c>
      <c r="AL46" s="283">
        <v>0</v>
      </c>
      <c r="AM46" s="283">
        <v>0</v>
      </c>
      <c r="AN46" s="283">
        <v>0</v>
      </c>
      <c r="AO46" s="283">
        <v>0</v>
      </c>
      <c r="AP46" s="283">
        <v>0</v>
      </c>
      <c r="AQ46" s="283">
        <v>0</v>
      </c>
      <c r="AR46" s="283">
        <v>0</v>
      </c>
      <c r="AS46" s="283">
        <v>0</v>
      </c>
      <c r="AT46" s="283"/>
      <c r="AU46" s="283">
        <v>40.340411178731003</v>
      </c>
      <c r="AV46" s="283">
        <v>39.103454301959502</v>
      </c>
      <c r="AW46" s="283">
        <v>0</v>
      </c>
      <c r="AX46" s="283">
        <v>0</v>
      </c>
      <c r="AY46" s="283">
        <v>0</v>
      </c>
      <c r="AZ46" s="283">
        <v>0</v>
      </c>
      <c r="BA46" s="283">
        <v>0</v>
      </c>
      <c r="BB46" s="283">
        <v>0</v>
      </c>
      <c r="BC46" s="283">
        <v>0</v>
      </c>
    </row>
    <row r="47" spans="1:55" x14ac:dyDescent="0.2">
      <c r="A47" s="282">
        <v>7376</v>
      </c>
      <c r="B47" s="282" t="s">
        <v>477</v>
      </c>
      <c r="C47" s="283">
        <v>0</v>
      </c>
      <c r="D47" s="283">
        <v>0</v>
      </c>
      <c r="E47" s="283">
        <v>97.593939640913703</v>
      </c>
      <c r="F47" s="283">
        <v>10.155395041333801</v>
      </c>
      <c r="G47" s="283">
        <v>2.4060603590862599</v>
      </c>
      <c r="H47" s="283">
        <v>0.12385055388254</v>
      </c>
      <c r="I47" s="283">
        <v>9.0020769713523394E-2</v>
      </c>
      <c r="J47" s="283">
        <v>3.31</v>
      </c>
      <c r="K47" s="283">
        <v>0</v>
      </c>
      <c r="L47" s="283">
        <v>33.797984612086999</v>
      </c>
      <c r="M47" s="283">
        <v>13.29780754567</v>
      </c>
      <c r="N47" s="283">
        <v>0.57214060984200599</v>
      </c>
      <c r="O47" s="283">
        <v>0.57214060984200599</v>
      </c>
      <c r="P47" s="283">
        <v>2.3160395893727301</v>
      </c>
      <c r="Q47" s="283">
        <v>0</v>
      </c>
      <c r="R47" s="283">
        <v>0</v>
      </c>
      <c r="S47" s="283">
        <v>0</v>
      </c>
      <c r="T47" s="283">
        <v>0</v>
      </c>
      <c r="U47" s="283">
        <v>0</v>
      </c>
      <c r="V47" s="283">
        <v>0</v>
      </c>
      <c r="W47" s="283">
        <v>33.797984612086999</v>
      </c>
      <c r="X47" s="283">
        <v>13.29780754567</v>
      </c>
      <c r="Y47" s="283">
        <v>-0.23533633493266001</v>
      </c>
      <c r="Z47" s="283">
        <v>9.0020769713523394E-2</v>
      </c>
      <c r="AA47" s="283">
        <v>3.31</v>
      </c>
      <c r="AB47" s="283">
        <v>1.2714000000000001</v>
      </c>
      <c r="AC47" s="283">
        <v>0.48211984012848302</v>
      </c>
      <c r="AD47" s="283">
        <v>4.0488983135047496</v>
      </c>
      <c r="AE47" s="283">
        <v>-0.285791883448132</v>
      </c>
      <c r="AF47" s="283">
        <v>0</v>
      </c>
      <c r="AG47" s="283">
        <v>0</v>
      </c>
      <c r="AH47" s="283">
        <v>0</v>
      </c>
      <c r="AI47" s="283">
        <v>33965494.960000001</v>
      </c>
      <c r="AJ47" s="283">
        <v>0</v>
      </c>
      <c r="AK47" s="283">
        <v>0</v>
      </c>
      <c r="AL47" s="283">
        <v>0</v>
      </c>
      <c r="AM47" s="283">
        <v>0</v>
      </c>
      <c r="AN47" s="283">
        <v>0</v>
      </c>
      <c r="AO47" s="283">
        <v>0</v>
      </c>
      <c r="AP47" s="283">
        <v>0</v>
      </c>
      <c r="AQ47" s="283">
        <v>0</v>
      </c>
      <c r="AR47" s="283">
        <v>0</v>
      </c>
      <c r="AS47" s="283">
        <v>0</v>
      </c>
      <c r="AT47" s="283"/>
      <c r="AU47" s="283">
        <v>97.111819800785199</v>
      </c>
      <c r="AV47" s="283">
        <v>0.57214060984200599</v>
      </c>
      <c r="AW47" s="283">
        <v>63.313835188698199</v>
      </c>
      <c r="AX47" s="283">
        <v>0</v>
      </c>
      <c r="AY47" s="283">
        <v>0</v>
      </c>
      <c r="AZ47" s="283">
        <v>0</v>
      </c>
      <c r="BA47" s="283">
        <v>0</v>
      </c>
      <c r="BB47" s="283">
        <v>0</v>
      </c>
      <c r="BC47" s="283">
        <v>0</v>
      </c>
    </row>
    <row r="48" spans="1:55" x14ac:dyDescent="0.2">
      <c r="A48" s="282">
        <v>7377</v>
      </c>
      <c r="B48" s="282" t="s">
        <v>350</v>
      </c>
      <c r="C48" s="283">
        <v>9.6194591767490092</v>
      </c>
      <c r="D48" s="283">
        <v>136599.23000000001</v>
      </c>
      <c r="E48" s="283">
        <v>39.648796975193697</v>
      </c>
      <c r="F48" s="283">
        <v>4.1152329959965703</v>
      </c>
      <c r="G48" s="283">
        <v>50.500867923779602</v>
      </c>
      <c r="H48" s="283">
        <v>2.1612061379363401</v>
      </c>
      <c r="I48" s="283">
        <v>37.6711172715152</v>
      </c>
      <c r="J48" s="283">
        <v>2.8972537145480199</v>
      </c>
      <c r="K48" s="283">
        <v>3.8195508889982301</v>
      </c>
      <c r="L48" s="283">
        <v>44.358354401598802</v>
      </c>
      <c r="M48" s="283">
        <v>2.7413009405192401</v>
      </c>
      <c r="N48" s="283">
        <v>32.961559845110003</v>
      </c>
      <c r="O48" s="283">
        <v>32.961559845110003</v>
      </c>
      <c r="P48" s="283">
        <v>12.8297506522644</v>
      </c>
      <c r="Q48" s="283">
        <v>0.23087592427765999</v>
      </c>
      <c r="R48" s="283">
        <v>0</v>
      </c>
      <c r="S48" s="283">
        <v>0</v>
      </c>
      <c r="T48" s="283">
        <v>34.6097888200649</v>
      </c>
      <c r="U48" s="283">
        <v>2.8306712909349199</v>
      </c>
      <c r="V48" s="283">
        <v>0.29997420747010001</v>
      </c>
      <c r="W48" s="283">
        <v>9.7485655815339598</v>
      </c>
      <c r="X48" s="283">
        <v>2.4240143685828901</v>
      </c>
      <c r="Y48" s="283">
        <v>-1.5581516278610099</v>
      </c>
      <c r="Z48" s="283">
        <v>3.0613284514503198</v>
      </c>
      <c r="AA48" s="283">
        <v>3.65</v>
      </c>
      <c r="AB48" s="283">
        <v>2.3934000000000002</v>
      </c>
      <c r="AC48" s="283">
        <v>29.900231393659698</v>
      </c>
      <c r="AD48" s="283">
        <v>4.6666319295028202</v>
      </c>
      <c r="AE48" s="283">
        <v>-3.1576604440782099E-2</v>
      </c>
      <c r="AF48" s="283">
        <v>0</v>
      </c>
      <c r="AG48" s="283">
        <v>0</v>
      </c>
      <c r="AH48" s="283">
        <v>0</v>
      </c>
      <c r="AI48" s="283">
        <v>1420030.2479600001</v>
      </c>
      <c r="AJ48" s="283">
        <v>2.66837625849413</v>
      </c>
      <c r="AK48" s="283">
        <v>6.9510829182548797</v>
      </c>
      <c r="AL48" s="283">
        <v>0</v>
      </c>
      <c r="AM48" s="283">
        <v>0</v>
      </c>
      <c r="AN48" s="283">
        <v>0</v>
      </c>
      <c r="AO48" s="283">
        <v>0</v>
      </c>
      <c r="AP48" s="283">
        <v>0</v>
      </c>
      <c r="AQ48" s="283">
        <v>0</v>
      </c>
      <c r="AR48" s="283">
        <v>0</v>
      </c>
      <c r="AS48" s="283">
        <v>0</v>
      </c>
      <c r="AT48" s="283"/>
      <c r="AU48" s="283">
        <v>44.358354401598802</v>
      </c>
      <c r="AV48" s="283">
        <v>32.961559845110003</v>
      </c>
      <c r="AW48" s="283">
        <v>0</v>
      </c>
      <c r="AX48" s="283">
        <v>0</v>
      </c>
      <c r="AY48" s="283">
        <v>0</v>
      </c>
      <c r="AZ48" s="283">
        <v>0</v>
      </c>
      <c r="BA48" s="283">
        <v>0</v>
      </c>
      <c r="BB48" s="283">
        <v>0</v>
      </c>
      <c r="BC48" s="283">
        <v>0</v>
      </c>
    </row>
    <row r="49" spans="1:55" x14ac:dyDescent="0.2">
      <c r="A49" s="282">
        <v>7392</v>
      </c>
      <c r="B49" s="282" t="s">
        <v>472</v>
      </c>
      <c r="C49" s="283">
        <v>14.661475407007901</v>
      </c>
      <c r="D49" s="283">
        <v>130066057.62192</v>
      </c>
      <c r="E49" s="283">
        <v>67.204376862113904</v>
      </c>
      <c r="F49" s="283">
        <v>8.8954330253531495</v>
      </c>
      <c r="G49" s="283">
        <v>8.8329517832868003</v>
      </c>
      <c r="H49" s="283">
        <v>8.0040848296825207</v>
      </c>
      <c r="I49" s="283">
        <v>5.9987977544862501</v>
      </c>
      <c r="J49" s="283">
        <v>11.784399531977501</v>
      </c>
      <c r="K49" s="283">
        <v>13.831850031694</v>
      </c>
      <c r="L49" s="283">
        <v>18.546545147646501</v>
      </c>
      <c r="M49" s="283">
        <v>15.730958053385599</v>
      </c>
      <c r="N49" s="283">
        <v>16.906206614280201</v>
      </c>
      <c r="O49" s="283">
        <v>16.738689706521601</v>
      </c>
      <c r="P49" s="283">
        <v>2.83415402880054</v>
      </c>
      <c r="Q49" s="283">
        <v>1.2041865971374901</v>
      </c>
      <c r="R49" s="283">
        <v>0.7099262713801</v>
      </c>
      <c r="S49" s="283">
        <v>0</v>
      </c>
      <c r="T49" s="283">
        <v>3.6050527588405701</v>
      </c>
      <c r="U49" s="283">
        <v>15.5859774020686</v>
      </c>
      <c r="V49" s="283">
        <v>2.0362222403690402</v>
      </c>
      <c r="W49" s="283">
        <v>14.941492388805999</v>
      </c>
      <c r="X49" s="283">
        <v>15.7659386887471</v>
      </c>
      <c r="Y49" s="283">
        <v>-0.126196909170573</v>
      </c>
      <c r="Z49" s="283">
        <v>2.3937449956456902</v>
      </c>
      <c r="AA49" s="283">
        <v>6.0568889307307003</v>
      </c>
      <c r="AB49" s="283">
        <v>3.3281181605672301</v>
      </c>
      <c r="AC49" s="283">
        <v>12.9285782996583</v>
      </c>
      <c r="AD49" s="283">
        <v>4.4529831909876103</v>
      </c>
      <c r="AE49" s="283">
        <v>7.0405106068451797</v>
      </c>
      <c r="AF49" s="283">
        <v>0.20756988758477901</v>
      </c>
      <c r="AG49" s="283">
        <v>4.3163312559484002</v>
      </c>
      <c r="AH49" s="283">
        <v>5.2556763610631902</v>
      </c>
      <c r="AI49" s="283">
        <v>887128027.781919</v>
      </c>
      <c r="AJ49" s="283">
        <v>3.87452037623701</v>
      </c>
      <c r="AK49" s="283">
        <v>10.7869550307708</v>
      </c>
      <c r="AL49" s="283">
        <v>0</v>
      </c>
      <c r="AM49" s="283">
        <v>0</v>
      </c>
      <c r="AN49" s="283">
        <v>0</v>
      </c>
      <c r="AO49" s="283">
        <v>4.42823982894802</v>
      </c>
      <c r="AP49" s="283">
        <v>0.32853411443747899</v>
      </c>
      <c r="AQ49" s="283">
        <v>0</v>
      </c>
      <c r="AR49" s="283">
        <v>1.9563465268247</v>
      </c>
      <c r="AS49" s="283">
        <v>0.16985467179607799</v>
      </c>
      <c r="AT49" s="283"/>
      <c r="AU49" s="283">
        <v>58.218222900850897</v>
      </c>
      <c r="AV49" s="283">
        <v>16.568835034725499</v>
      </c>
      <c r="AW49" s="283">
        <v>39.334306173649701</v>
      </c>
      <c r="AX49" s="283">
        <v>2.73490984054044</v>
      </c>
      <c r="AY49" s="283">
        <v>0</v>
      </c>
      <c r="AZ49" s="283">
        <v>0</v>
      </c>
      <c r="BA49" s="283">
        <v>1.3937528217786701</v>
      </c>
      <c r="BB49" s="283">
        <v>0.63866544541108805</v>
      </c>
      <c r="BC49" s="283">
        <v>0.63866544541108805</v>
      </c>
    </row>
    <row r="50" spans="1:55" x14ac:dyDescent="0.2">
      <c r="A50" s="282">
        <v>7406</v>
      </c>
      <c r="B50" s="282" t="s">
        <v>473</v>
      </c>
      <c r="C50" s="283">
        <v>14.7749893773788</v>
      </c>
      <c r="D50" s="283">
        <v>2262280215.0044398</v>
      </c>
      <c r="E50" s="283">
        <v>66.405498936809707</v>
      </c>
      <c r="F50" s="283">
        <v>8.6837628440200305</v>
      </c>
      <c r="G50" s="283">
        <v>9.1301465411434304</v>
      </c>
      <c r="H50" s="283">
        <v>10.017569539138499</v>
      </c>
      <c r="I50" s="283">
        <v>6.9010329345871098</v>
      </c>
      <c r="J50" s="283">
        <v>13.251585063645001</v>
      </c>
      <c r="K50" s="283">
        <v>14.323218660041301</v>
      </c>
      <c r="L50" s="283">
        <v>18.769066863786499</v>
      </c>
      <c r="M50" s="283">
        <v>16.048744774461301</v>
      </c>
      <c r="N50" s="283">
        <v>16.950621634081099</v>
      </c>
      <c r="O50" s="283">
        <v>16.774837707138101</v>
      </c>
      <c r="P50" s="283">
        <v>2.2291136065563202</v>
      </c>
      <c r="Q50" s="283">
        <v>1.0123218423921001</v>
      </c>
      <c r="R50" s="283">
        <v>0.79646415604727505</v>
      </c>
      <c r="S50" s="283">
        <v>0</v>
      </c>
      <c r="T50" s="283">
        <v>4.62940543673077</v>
      </c>
      <c r="U50" s="283">
        <v>16.755177237172401</v>
      </c>
      <c r="V50" s="283">
        <v>2.1634294380461201</v>
      </c>
      <c r="W50" s="283">
        <v>14.139661427055801</v>
      </c>
      <c r="X50" s="283">
        <v>15.8174547750204</v>
      </c>
      <c r="Y50" s="283">
        <v>4.5389617751472999E-4</v>
      </c>
      <c r="Z50" s="283">
        <v>2.27162749785635</v>
      </c>
      <c r="AA50" s="283">
        <v>6.1098987689424904</v>
      </c>
      <c r="AB50" s="283">
        <v>3.28701969644474</v>
      </c>
      <c r="AC50" s="283">
        <v>12.978552882618599</v>
      </c>
      <c r="AD50" s="283">
        <v>4.6697106931045802</v>
      </c>
      <c r="AE50" s="283">
        <v>4.1351667849920304</v>
      </c>
      <c r="AF50" s="283">
        <v>0.24772247449802401</v>
      </c>
      <c r="AG50" s="283">
        <v>3.96521973606372</v>
      </c>
      <c r="AH50" s="283">
        <v>17.8250912720987</v>
      </c>
      <c r="AI50" s="283">
        <v>15311552226.684401</v>
      </c>
      <c r="AJ50" s="283">
        <v>3.9587980813229802</v>
      </c>
      <c r="AK50" s="283">
        <v>10.8161912960559</v>
      </c>
      <c r="AL50" s="283">
        <v>0.20464025812740799</v>
      </c>
      <c r="AM50" s="283">
        <v>3.6180799425060001E-2</v>
      </c>
      <c r="AN50" s="283">
        <v>0</v>
      </c>
      <c r="AO50" s="283">
        <v>4.6518822097518697</v>
      </c>
      <c r="AP50" s="283">
        <v>0.32548078726562601</v>
      </c>
      <c r="AQ50" s="283">
        <v>0</v>
      </c>
      <c r="AR50" s="283">
        <v>2.1559314890015</v>
      </c>
      <c r="AS50" s="283">
        <v>0.17480629007262799</v>
      </c>
      <c r="AT50" s="283"/>
      <c r="AU50" s="283">
        <v>58.406941707937598</v>
      </c>
      <c r="AV50" s="283">
        <v>16.600031417065399</v>
      </c>
      <c r="AW50" s="283">
        <v>39.287284627135399</v>
      </c>
      <c r="AX50" s="283">
        <v>2.83063019649087</v>
      </c>
      <c r="AY50" s="283">
        <v>0</v>
      </c>
      <c r="AZ50" s="283">
        <v>0</v>
      </c>
      <c r="BA50" s="283">
        <v>1.37846378032245</v>
      </c>
      <c r="BB50" s="283">
        <v>0.65028363457805105</v>
      </c>
      <c r="BC50" s="283">
        <v>0.65028363457805105</v>
      </c>
    </row>
    <row r="51" spans="1:55" x14ac:dyDescent="0.2">
      <c r="A51" s="282">
        <v>7454</v>
      </c>
      <c r="B51" s="282" t="s">
        <v>351</v>
      </c>
      <c r="C51" s="283">
        <v>15.172759504349299</v>
      </c>
      <c r="D51" s="283">
        <v>66518.3</v>
      </c>
      <c r="E51" s="283">
        <v>40.143574298060997</v>
      </c>
      <c r="F51" s="283">
        <v>4.4754572526560503</v>
      </c>
      <c r="G51" s="283">
        <v>34.774955765112999</v>
      </c>
      <c r="H51" s="283">
        <v>3.3951966665793698</v>
      </c>
      <c r="I51" s="283">
        <v>34.646654624434298</v>
      </c>
      <c r="J51" s="283">
        <v>3.4077695284787199</v>
      </c>
      <c r="K51" s="283">
        <v>13.684606980835801</v>
      </c>
      <c r="L51" s="283">
        <v>39.7394717809266</v>
      </c>
      <c r="M51" s="283">
        <v>3.8178306145335799</v>
      </c>
      <c r="N51" s="283">
        <v>35.050757141568702</v>
      </c>
      <c r="O51" s="283">
        <v>35.050757141568702</v>
      </c>
      <c r="P51" s="283">
        <v>0.12830114067867601</v>
      </c>
      <c r="Q51" s="283">
        <v>9.9087104324766795</v>
      </c>
      <c r="R51" s="283">
        <v>0</v>
      </c>
      <c r="S51" s="283">
        <v>0</v>
      </c>
      <c r="T51" s="283">
        <v>22.498155192858899</v>
      </c>
      <c r="U51" s="283">
        <v>3.27697050427604</v>
      </c>
      <c r="V51" s="283">
        <v>0.37512996840417401</v>
      </c>
      <c r="W51" s="283">
        <v>17.241316588067701</v>
      </c>
      <c r="X51" s="283">
        <v>4.5235977545339203</v>
      </c>
      <c r="Y51" s="283">
        <v>-1.1506143914997</v>
      </c>
      <c r="Z51" s="283">
        <v>12.1484994315754</v>
      </c>
      <c r="AA51" s="283">
        <v>3.65</v>
      </c>
      <c r="AB51" s="283">
        <v>2.3934000000000002</v>
      </c>
      <c r="AC51" s="283">
        <v>22.9022577099933</v>
      </c>
      <c r="AD51" s="283">
        <v>4.4392160381829999</v>
      </c>
      <c r="AE51" s="283">
        <v>0.113727322244962</v>
      </c>
      <c r="AF51" s="283">
        <v>0</v>
      </c>
      <c r="AG51" s="283">
        <v>0</v>
      </c>
      <c r="AH51" s="283">
        <v>0</v>
      </c>
      <c r="AI51" s="283">
        <v>438406.078874</v>
      </c>
      <c r="AJ51" s="283">
        <v>4.4059288706969504</v>
      </c>
      <c r="AK51" s="283">
        <v>10.7668306336524</v>
      </c>
      <c r="AL51" s="283">
        <v>0</v>
      </c>
      <c r="AM51" s="283">
        <v>0</v>
      </c>
      <c r="AN51" s="283">
        <v>0</v>
      </c>
      <c r="AO51" s="283">
        <v>0</v>
      </c>
      <c r="AP51" s="283">
        <v>0</v>
      </c>
      <c r="AQ51" s="283">
        <v>0</v>
      </c>
      <c r="AR51" s="283">
        <v>0</v>
      </c>
      <c r="AS51" s="283">
        <v>0</v>
      </c>
      <c r="AT51" s="283"/>
      <c r="AU51" s="283">
        <v>39.7394717809266</v>
      </c>
      <c r="AV51" s="283">
        <v>35.050757141568702</v>
      </c>
      <c r="AW51" s="283">
        <v>0</v>
      </c>
      <c r="AX51" s="283">
        <v>0</v>
      </c>
      <c r="AY51" s="283">
        <v>0</v>
      </c>
      <c r="AZ51" s="283">
        <v>0</v>
      </c>
      <c r="BA51" s="283">
        <v>0</v>
      </c>
      <c r="BB51" s="283">
        <v>0</v>
      </c>
      <c r="BC51" s="283">
        <v>0</v>
      </c>
    </row>
    <row r="52" spans="1:55" x14ac:dyDescent="0.2">
      <c r="A52" s="282">
        <v>7456</v>
      </c>
      <c r="B52" s="282" t="s">
        <v>352</v>
      </c>
      <c r="C52" s="283">
        <v>0</v>
      </c>
      <c r="D52" s="283">
        <v>0</v>
      </c>
      <c r="E52" s="283">
        <v>0</v>
      </c>
      <c r="F52" s="283">
        <v>0</v>
      </c>
      <c r="G52" s="283">
        <v>99.379231874759796</v>
      </c>
      <c r="H52" s="283">
        <v>1E-8</v>
      </c>
      <c r="I52" s="283">
        <v>0</v>
      </c>
      <c r="J52" s="283">
        <v>0</v>
      </c>
      <c r="K52" s="283">
        <v>0.62076812524019098</v>
      </c>
      <c r="L52" s="283">
        <v>0</v>
      </c>
      <c r="M52" s="283">
        <v>0</v>
      </c>
      <c r="N52" s="283">
        <v>0</v>
      </c>
      <c r="O52" s="283">
        <v>0</v>
      </c>
      <c r="P52" s="283">
        <v>99.379231874759796</v>
      </c>
      <c r="Q52" s="283">
        <v>0.62076812524019098</v>
      </c>
      <c r="R52" s="283">
        <v>0</v>
      </c>
      <c r="S52" s="283">
        <v>0</v>
      </c>
      <c r="T52" s="283">
        <v>0</v>
      </c>
      <c r="U52" s="283">
        <v>0</v>
      </c>
      <c r="V52" s="283">
        <v>0</v>
      </c>
      <c r="W52" s="283">
        <v>0</v>
      </c>
      <c r="X52" s="283">
        <v>0</v>
      </c>
      <c r="Y52" s="283">
        <v>0</v>
      </c>
      <c r="Z52" s="283">
        <v>0</v>
      </c>
      <c r="AA52" s="283">
        <v>0</v>
      </c>
      <c r="AB52" s="283">
        <v>0</v>
      </c>
      <c r="AC52" s="283">
        <v>0</v>
      </c>
      <c r="AD52" s="283">
        <v>0</v>
      </c>
      <c r="AE52" s="283">
        <v>0</v>
      </c>
      <c r="AF52" s="283">
        <v>0</v>
      </c>
      <c r="AG52" s="283">
        <v>0</v>
      </c>
      <c r="AH52" s="283">
        <v>0</v>
      </c>
      <c r="AI52" s="283">
        <v>137.75514000000001</v>
      </c>
      <c r="AJ52" s="283">
        <v>0</v>
      </c>
      <c r="AK52" s="283">
        <v>0</v>
      </c>
      <c r="AL52" s="283">
        <v>0</v>
      </c>
      <c r="AM52" s="283">
        <v>0</v>
      </c>
      <c r="AN52" s="283">
        <v>0</v>
      </c>
      <c r="AO52" s="283">
        <v>0</v>
      </c>
      <c r="AP52" s="283">
        <v>0</v>
      </c>
      <c r="AQ52" s="283">
        <v>0</v>
      </c>
      <c r="AR52" s="283">
        <v>0</v>
      </c>
      <c r="AS52" s="283">
        <v>0</v>
      </c>
      <c r="AT52" s="283"/>
      <c r="AU52" s="283">
        <v>0</v>
      </c>
      <c r="AV52" s="283">
        <v>0</v>
      </c>
      <c r="AW52" s="283">
        <v>0</v>
      </c>
      <c r="AX52" s="283">
        <v>0</v>
      </c>
      <c r="AY52" s="283">
        <v>0</v>
      </c>
      <c r="AZ52" s="283">
        <v>0</v>
      </c>
      <c r="BA52" s="283">
        <v>0</v>
      </c>
      <c r="BB52" s="283">
        <v>0</v>
      </c>
      <c r="BC52" s="283">
        <v>0</v>
      </c>
    </row>
    <row r="53" spans="1:55" x14ac:dyDescent="0.2">
      <c r="A53" s="282">
        <v>7504</v>
      </c>
      <c r="B53" s="282" t="s">
        <v>353</v>
      </c>
      <c r="C53" s="283">
        <v>0</v>
      </c>
      <c r="D53" s="283">
        <v>0</v>
      </c>
      <c r="E53" s="283">
        <v>0</v>
      </c>
      <c r="F53" s="283">
        <v>0</v>
      </c>
      <c r="G53" s="283">
        <v>0</v>
      </c>
      <c r="H53" s="283">
        <v>0</v>
      </c>
      <c r="I53" s="283">
        <v>0</v>
      </c>
      <c r="J53" s="283">
        <v>0</v>
      </c>
      <c r="K53" s="283">
        <v>0</v>
      </c>
      <c r="L53" s="283">
        <v>0</v>
      </c>
      <c r="M53" s="283">
        <v>0</v>
      </c>
      <c r="N53" s="283">
        <v>0</v>
      </c>
      <c r="O53" s="283">
        <v>0</v>
      </c>
      <c r="P53" s="283">
        <v>0</v>
      </c>
      <c r="Q53" s="283">
        <v>0</v>
      </c>
      <c r="R53" s="283">
        <v>0</v>
      </c>
      <c r="S53" s="283">
        <v>0</v>
      </c>
      <c r="T53" s="283">
        <v>0</v>
      </c>
      <c r="U53" s="283">
        <v>0</v>
      </c>
      <c r="V53" s="283">
        <v>0</v>
      </c>
      <c r="W53" s="283">
        <v>0</v>
      </c>
      <c r="X53" s="283">
        <v>0</v>
      </c>
      <c r="Y53" s="283">
        <v>0</v>
      </c>
      <c r="Z53" s="283">
        <v>0</v>
      </c>
      <c r="AA53" s="283">
        <v>0</v>
      </c>
      <c r="AB53" s="283">
        <v>0</v>
      </c>
      <c r="AC53" s="283">
        <v>0</v>
      </c>
      <c r="AD53" s="283">
        <v>0</v>
      </c>
      <c r="AE53" s="283">
        <v>0</v>
      </c>
      <c r="AF53" s="283">
        <v>0</v>
      </c>
      <c r="AG53" s="283">
        <v>0</v>
      </c>
      <c r="AH53" s="283">
        <v>0</v>
      </c>
      <c r="AI53" s="283">
        <v>0</v>
      </c>
      <c r="AJ53" s="283">
        <v>0</v>
      </c>
      <c r="AK53" s="283">
        <v>0</v>
      </c>
      <c r="AL53" s="283">
        <v>0</v>
      </c>
      <c r="AM53" s="283">
        <v>0</v>
      </c>
      <c r="AN53" s="283">
        <v>0</v>
      </c>
      <c r="AO53" s="283">
        <v>0</v>
      </c>
      <c r="AP53" s="283">
        <v>0</v>
      </c>
      <c r="AQ53" s="283">
        <v>0</v>
      </c>
      <c r="AR53" s="283">
        <v>0</v>
      </c>
      <c r="AS53" s="283">
        <v>0</v>
      </c>
      <c r="AT53" s="283"/>
      <c r="AU53" s="283">
        <v>0</v>
      </c>
      <c r="AV53" s="283">
        <v>0</v>
      </c>
      <c r="AW53" s="283">
        <v>0</v>
      </c>
      <c r="AX53" s="283">
        <v>0</v>
      </c>
      <c r="AY53" s="283">
        <v>0</v>
      </c>
      <c r="AZ53" s="283">
        <v>0</v>
      </c>
      <c r="BA53" s="283">
        <v>0</v>
      </c>
      <c r="BB53" s="283">
        <v>0</v>
      </c>
      <c r="BC53" s="283">
        <v>0</v>
      </c>
    </row>
    <row r="54" spans="1:55" x14ac:dyDescent="0.2">
      <c r="A54" s="282">
        <v>7505</v>
      </c>
      <c r="B54" s="282" t="s">
        <v>354</v>
      </c>
      <c r="C54" s="283">
        <v>19.806210517655501</v>
      </c>
      <c r="D54" s="283">
        <v>944462.25</v>
      </c>
      <c r="E54" s="283">
        <v>35.252449403359698</v>
      </c>
      <c r="F54" s="283">
        <v>3.8655060646355599</v>
      </c>
      <c r="G54" s="283">
        <v>42.951802750406898</v>
      </c>
      <c r="H54" s="283">
        <v>1.4858440942648601</v>
      </c>
      <c r="I54" s="283">
        <v>32.427751119226002</v>
      </c>
      <c r="J54" s="283">
        <v>1.9680575803471401</v>
      </c>
      <c r="K54" s="283">
        <v>11.372979514622401</v>
      </c>
      <c r="L54" s="283">
        <v>39.6892677998392</v>
      </c>
      <c r="M54" s="283">
        <v>1.9974207913451001</v>
      </c>
      <c r="N54" s="283">
        <v>28.0547345474134</v>
      </c>
      <c r="O54" s="283">
        <v>27.990932722746599</v>
      </c>
      <c r="P54" s="283">
        <v>10.5240516311809</v>
      </c>
      <c r="Q54" s="283">
        <v>1.92573550391106</v>
      </c>
      <c r="R54" s="283">
        <v>6.3801824666803994E-2</v>
      </c>
      <c r="S54" s="283">
        <v>0</v>
      </c>
      <c r="T54" s="283">
        <v>26.171702459021802</v>
      </c>
      <c r="U54" s="283">
        <v>1.57277834855245</v>
      </c>
      <c r="V54" s="283">
        <v>0.115028306049704</v>
      </c>
      <c r="W54" s="283">
        <v>13.517565340817301</v>
      </c>
      <c r="X54" s="283">
        <v>2.8195818376603898</v>
      </c>
      <c r="Y54" s="283">
        <v>-1.53087198361612</v>
      </c>
      <c r="Z54" s="283">
        <v>6.2560486602041898</v>
      </c>
      <c r="AA54" s="283">
        <v>3.6216781010071499</v>
      </c>
      <c r="AB54" s="283">
        <v>2.3773637026614298</v>
      </c>
      <c r="AC54" s="283">
        <v>21.734884062542399</v>
      </c>
      <c r="AD54" s="283">
        <v>4.5159971847628899</v>
      </c>
      <c r="AE54" s="283">
        <v>-4.2958058281428901E-2</v>
      </c>
      <c r="AF54" s="283">
        <v>0</v>
      </c>
      <c r="AG54" s="283">
        <v>0</v>
      </c>
      <c r="AH54" s="283">
        <v>0</v>
      </c>
      <c r="AI54" s="283">
        <v>4768515.6590560004</v>
      </c>
      <c r="AJ54" s="283">
        <v>6.4706873597869903</v>
      </c>
      <c r="AK54" s="283">
        <v>13.335523157868501</v>
      </c>
      <c r="AL54" s="283">
        <v>0</v>
      </c>
      <c r="AM54" s="283">
        <v>0.80221189852552299</v>
      </c>
      <c r="AN54" s="283">
        <v>0</v>
      </c>
      <c r="AO54" s="283">
        <v>0</v>
      </c>
      <c r="AP54" s="283">
        <v>0</v>
      </c>
      <c r="AQ54" s="283">
        <v>0</v>
      </c>
      <c r="AR54" s="283">
        <v>0</v>
      </c>
      <c r="AS54" s="283">
        <v>0</v>
      </c>
      <c r="AT54" s="283"/>
      <c r="AU54" s="283">
        <v>39.753069624505997</v>
      </c>
      <c r="AV54" s="283">
        <v>27.990932722746599</v>
      </c>
      <c r="AW54" s="283">
        <v>0</v>
      </c>
      <c r="AX54" s="283">
        <v>0</v>
      </c>
      <c r="AY54" s="283">
        <v>0</v>
      </c>
      <c r="AZ54" s="283">
        <v>0</v>
      </c>
      <c r="BA54" s="283">
        <v>0</v>
      </c>
      <c r="BB54" s="283">
        <v>0</v>
      </c>
      <c r="BC54" s="283">
        <v>0</v>
      </c>
    </row>
    <row r="55" spans="1:55" x14ac:dyDescent="0.2">
      <c r="A55" s="282">
        <v>7508</v>
      </c>
      <c r="B55" s="282" t="s">
        <v>355</v>
      </c>
      <c r="C55" s="283">
        <v>0</v>
      </c>
      <c r="D55" s="283">
        <v>0</v>
      </c>
      <c r="E55" s="283">
        <v>0</v>
      </c>
      <c r="F55" s="283">
        <v>0</v>
      </c>
      <c r="G55" s="283">
        <v>0</v>
      </c>
      <c r="H55" s="283">
        <v>0</v>
      </c>
      <c r="I55" s="283">
        <v>0</v>
      </c>
      <c r="J55" s="283">
        <v>0</v>
      </c>
      <c r="K55" s="283">
        <v>0</v>
      </c>
      <c r="L55" s="283">
        <v>0</v>
      </c>
      <c r="M55" s="283">
        <v>0</v>
      </c>
      <c r="N55" s="283">
        <v>0</v>
      </c>
      <c r="O55" s="283">
        <v>0</v>
      </c>
      <c r="P55" s="283">
        <v>0</v>
      </c>
      <c r="Q55" s="283">
        <v>0</v>
      </c>
      <c r="R55" s="283">
        <v>0</v>
      </c>
      <c r="S55" s="283">
        <v>0</v>
      </c>
      <c r="T55" s="283">
        <v>0</v>
      </c>
      <c r="U55" s="283">
        <v>0</v>
      </c>
      <c r="V55" s="283">
        <v>0</v>
      </c>
      <c r="W55" s="283">
        <v>0</v>
      </c>
      <c r="X55" s="283">
        <v>0</v>
      </c>
      <c r="Y55" s="283">
        <v>0</v>
      </c>
      <c r="Z55" s="283">
        <v>0</v>
      </c>
      <c r="AA55" s="283">
        <v>0</v>
      </c>
      <c r="AB55" s="283">
        <v>0</v>
      </c>
      <c r="AC55" s="283">
        <v>0</v>
      </c>
      <c r="AD55" s="283">
        <v>0</v>
      </c>
      <c r="AE55" s="283">
        <v>0</v>
      </c>
      <c r="AF55" s="283">
        <v>0</v>
      </c>
      <c r="AG55" s="283">
        <v>0</v>
      </c>
      <c r="AH55" s="283">
        <v>0</v>
      </c>
      <c r="AI55" s="283">
        <v>0</v>
      </c>
      <c r="AJ55" s="283">
        <v>0</v>
      </c>
      <c r="AK55" s="283">
        <v>0</v>
      </c>
      <c r="AL55" s="283">
        <v>0</v>
      </c>
      <c r="AM55" s="283">
        <v>0</v>
      </c>
      <c r="AN55" s="283">
        <v>0</v>
      </c>
      <c r="AO55" s="283">
        <v>0</v>
      </c>
      <c r="AP55" s="283">
        <v>0</v>
      </c>
      <c r="AQ55" s="283">
        <v>0</v>
      </c>
      <c r="AR55" s="283">
        <v>0</v>
      </c>
      <c r="AS55" s="283">
        <v>0</v>
      </c>
      <c r="AT55" s="283"/>
      <c r="AU55" s="283">
        <v>0</v>
      </c>
      <c r="AV55" s="283">
        <v>0</v>
      </c>
      <c r="AW55" s="283">
        <v>0</v>
      </c>
      <c r="AX55" s="283">
        <v>0</v>
      </c>
      <c r="AY55" s="283">
        <v>0</v>
      </c>
      <c r="AZ55" s="283">
        <v>0</v>
      </c>
      <c r="BA55" s="283">
        <v>0</v>
      </c>
      <c r="BB55" s="283">
        <v>0</v>
      </c>
      <c r="BC55" s="283">
        <v>0</v>
      </c>
    </row>
    <row r="56" spans="1:55" x14ac:dyDescent="0.2">
      <c r="A56" s="282">
        <v>7511</v>
      </c>
      <c r="B56" s="282" t="s">
        <v>356</v>
      </c>
      <c r="C56" s="283">
        <v>0</v>
      </c>
      <c r="D56" s="283">
        <v>0</v>
      </c>
      <c r="E56" s="283">
        <v>6.44632384369066E-2</v>
      </c>
      <c r="F56" s="283">
        <v>2.74663043478261</v>
      </c>
      <c r="G56" s="283">
        <v>99.9355367615631</v>
      </c>
      <c r="H56" s="283">
        <v>1E-8</v>
      </c>
      <c r="I56" s="283">
        <v>0</v>
      </c>
      <c r="J56" s="283">
        <v>0</v>
      </c>
      <c r="K56" s="283">
        <v>0</v>
      </c>
      <c r="L56" s="283">
        <v>0</v>
      </c>
      <c r="M56" s="283">
        <v>0</v>
      </c>
      <c r="N56" s="283">
        <v>6.44632384369066E-2</v>
      </c>
      <c r="O56" s="283">
        <v>6.44632384369066E-2</v>
      </c>
      <c r="P56" s="283">
        <v>99.9355367615631</v>
      </c>
      <c r="Q56" s="283">
        <v>0</v>
      </c>
      <c r="R56" s="283">
        <v>0</v>
      </c>
      <c r="S56" s="283">
        <v>0</v>
      </c>
      <c r="T56" s="283">
        <v>0</v>
      </c>
      <c r="U56" s="283">
        <v>0</v>
      </c>
      <c r="V56" s="283">
        <v>0</v>
      </c>
      <c r="W56" s="283">
        <v>0</v>
      </c>
      <c r="X56" s="283">
        <v>0</v>
      </c>
      <c r="Y56" s="283">
        <v>0</v>
      </c>
      <c r="Z56" s="283">
        <v>0</v>
      </c>
      <c r="AA56" s="283">
        <v>0</v>
      </c>
      <c r="AB56" s="283">
        <v>0</v>
      </c>
      <c r="AC56" s="283">
        <v>6.44632384369066E-2</v>
      </c>
      <c r="AD56" s="283">
        <v>2.74663043478261</v>
      </c>
      <c r="AE56" s="283">
        <v>-0.46242119565217399</v>
      </c>
      <c r="AF56" s="283">
        <v>0</v>
      </c>
      <c r="AG56" s="283">
        <v>0</v>
      </c>
      <c r="AH56" s="283">
        <v>0</v>
      </c>
      <c r="AI56" s="283">
        <v>2854.34</v>
      </c>
      <c r="AJ56" s="283">
        <v>0</v>
      </c>
      <c r="AK56" s="283">
        <v>0</v>
      </c>
      <c r="AL56" s="283">
        <v>0</v>
      </c>
      <c r="AM56" s="283">
        <v>0</v>
      </c>
      <c r="AN56" s="283">
        <v>0</v>
      </c>
      <c r="AO56" s="283">
        <v>0</v>
      </c>
      <c r="AP56" s="283">
        <v>0</v>
      </c>
      <c r="AQ56" s="283">
        <v>0</v>
      </c>
      <c r="AR56" s="283">
        <v>0</v>
      </c>
      <c r="AS56" s="283">
        <v>0</v>
      </c>
      <c r="AT56" s="283"/>
      <c r="AU56" s="283">
        <v>0</v>
      </c>
      <c r="AV56" s="283">
        <v>6.44632384369066E-2</v>
      </c>
      <c r="AW56" s="283">
        <v>0</v>
      </c>
      <c r="AX56" s="283">
        <v>0</v>
      </c>
      <c r="AY56" s="283">
        <v>0</v>
      </c>
      <c r="AZ56" s="283">
        <v>0</v>
      </c>
      <c r="BA56" s="283">
        <v>0</v>
      </c>
      <c r="BB56" s="283">
        <v>0</v>
      </c>
      <c r="BC56" s="283">
        <v>0</v>
      </c>
    </row>
    <row r="57" spans="1:55" x14ac:dyDescent="0.2">
      <c r="A57" s="282">
        <v>7514</v>
      </c>
      <c r="B57" s="282" t="s">
        <v>357</v>
      </c>
      <c r="C57" s="283">
        <v>19.611367492534399</v>
      </c>
      <c r="D57" s="283">
        <v>65835.25</v>
      </c>
      <c r="E57" s="283">
        <v>46.722136927644002</v>
      </c>
      <c r="F57" s="283">
        <v>4.1480841532726904</v>
      </c>
      <c r="G57" s="283">
        <v>31.823345126019401</v>
      </c>
      <c r="H57" s="283">
        <v>2.0562355039533502</v>
      </c>
      <c r="I57" s="283">
        <v>26.723661247871</v>
      </c>
      <c r="J57" s="283">
        <v>2.4486274910217398</v>
      </c>
      <c r="K57" s="283">
        <v>11.8039297839979</v>
      </c>
      <c r="L57" s="283">
        <v>32.964922856803597</v>
      </c>
      <c r="M57" s="283">
        <v>2.45517357372912</v>
      </c>
      <c r="N57" s="283">
        <v>40.682272737997003</v>
      </c>
      <c r="O57" s="283">
        <v>40.480875318711398</v>
      </c>
      <c r="P57" s="283">
        <v>5.09968387814836</v>
      </c>
      <c r="Q57" s="283">
        <v>1.6417530345165501</v>
      </c>
      <c r="R57" s="283">
        <v>0.20139741928568</v>
      </c>
      <c r="S57" s="283">
        <v>0</v>
      </c>
      <c r="T57" s="283">
        <v>21.497825832067502</v>
      </c>
      <c r="U57" s="283">
        <v>2.1565898192109301</v>
      </c>
      <c r="V57" s="283">
        <v>0.215908288927736</v>
      </c>
      <c r="W57" s="283">
        <v>11.4670970247362</v>
      </c>
      <c r="X57" s="283">
        <v>3.0149404909419402</v>
      </c>
      <c r="Y57" s="283">
        <v>-1.51401154815511</v>
      </c>
      <c r="Z57" s="283">
        <v>5.2258354158035401</v>
      </c>
      <c r="AA57" s="283">
        <v>3.65</v>
      </c>
      <c r="AB57" s="283">
        <v>2.3934000000000002</v>
      </c>
      <c r="AC57" s="283">
        <v>35.255039902907797</v>
      </c>
      <c r="AD57" s="283">
        <v>4.5166518347927402</v>
      </c>
      <c r="AE57" s="283">
        <v>-1.7532767623281799E-2</v>
      </c>
      <c r="AF57" s="283">
        <v>0</v>
      </c>
      <c r="AG57" s="283">
        <v>0</v>
      </c>
      <c r="AH57" s="283">
        <v>0</v>
      </c>
      <c r="AI57" s="283">
        <v>335699.43567199999</v>
      </c>
      <c r="AJ57" s="283">
        <v>5.9927029545727502</v>
      </c>
      <c r="AK57" s="283">
        <v>13.6186645379616</v>
      </c>
      <c r="AL57" s="283">
        <v>0</v>
      </c>
      <c r="AM57" s="283">
        <v>1.65147730704464</v>
      </c>
      <c r="AN57" s="283">
        <v>0</v>
      </c>
      <c r="AO57" s="283">
        <v>0</v>
      </c>
      <c r="AP57" s="283">
        <v>0</v>
      </c>
      <c r="AQ57" s="283">
        <v>0</v>
      </c>
      <c r="AR57" s="283">
        <v>0</v>
      </c>
      <c r="AS57" s="283">
        <v>0</v>
      </c>
      <c r="AT57" s="283"/>
      <c r="AU57" s="283">
        <v>33.166320276089301</v>
      </c>
      <c r="AV57" s="283">
        <v>40.480875318711398</v>
      </c>
      <c r="AW57" s="283">
        <v>0</v>
      </c>
      <c r="AX57" s="283">
        <v>0</v>
      </c>
      <c r="AY57" s="283">
        <v>0</v>
      </c>
      <c r="AZ57" s="283">
        <v>0</v>
      </c>
      <c r="BA57" s="283">
        <v>0</v>
      </c>
      <c r="BB57" s="283">
        <v>0</v>
      </c>
      <c r="BC57" s="283">
        <v>0</v>
      </c>
    </row>
    <row r="58" spans="1:55" x14ac:dyDescent="0.2">
      <c r="A58" s="282">
        <v>7518</v>
      </c>
      <c r="B58" s="282" t="s">
        <v>358</v>
      </c>
      <c r="C58" s="283">
        <v>0</v>
      </c>
      <c r="D58" s="283">
        <v>0</v>
      </c>
      <c r="E58" s="283">
        <v>0</v>
      </c>
      <c r="F58" s="283">
        <v>0</v>
      </c>
      <c r="G58" s="283">
        <v>100</v>
      </c>
      <c r="H58" s="283">
        <v>1E-8</v>
      </c>
      <c r="I58" s="283">
        <v>0</v>
      </c>
      <c r="J58" s="283">
        <v>0</v>
      </c>
      <c r="K58" s="283">
        <v>0</v>
      </c>
      <c r="L58" s="283">
        <v>0</v>
      </c>
      <c r="M58" s="283">
        <v>0</v>
      </c>
      <c r="N58" s="283">
        <v>0</v>
      </c>
      <c r="O58" s="283">
        <v>0</v>
      </c>
      <c r="P58" s="283">
        <v>100</v>
      </c>
      <c r="Q58" s="283">
        <v>0</v>
      </c>
      <c r="R58" s="283">
        <v>0</v>
      </c>
      <c r="S58" s="283">
        <v>0</v>
      </c>
      <c r="T58" s="283">
        <v>0</v>
      </c>
      <c r="U58" s="283">
        <v>0</v>
      </c>
      <c r="V58" s="283">
        <v>0</v>
      </c>
      <c r="W58" s="283">
        <v>0</v>
      </c>
      <c r="X58" s="283">
        <v>0</v>
      </c>
      <c r="Y58" s="283">
        <v>0</v>
      </c>
      <c r="Z58" s="283">
        <v>0</v>
      </c>
      <c r="AA58" s="283">
        <v>0</v>
      </c>
      <c r="AB58" s="283">
        <v>0</v>
      </c>
      <c r="AC58" s="283">
        <v>0</v>
      </c>
      <c r="AD58" s="283">
        <v>0</v>
      </c>
      <c r="AE58" s="283">
        <v>0</v>
      </c>
      <c r="AF58" s="283">
        <v>0</v>
      </c>
      <c r="AG58" s="283">
        <v>0</v>
      </c>
      <c r="AH58" s="283">
        <v>0</v>
      </c>
      <c r="AI58" s="283">
        <v>114.89</v>
      </c>
      <c r="AJ58" s="283">
        <v>0</v>
      </c>
      <c r="AK58" s="283">
        <v>0</v>
      </c>
      <c r="AL58" s="283">
        <v>0</v>
      </c>
      <c r="AM58" s="283">
        <v>0</v>
      </c>
      <c r="AN58" s="283">
        <v>0</v>
      </c>
      <c r="AO58" s="283">
        <v>0</v>
      </c>
      <c r="AP58" s="283">
        <v>0</v>
      </c>
      <c r="AQ58" s="283">
        <v>0</v>
      </c>
      <c r="AR58" s="283">
        <v>0</v>
      </c>
      <c r="AS58" s="283">
        <v>0</v>
      </c>
      <c r="AT58" s="283"/>
      <c r="AU58" s="283">
        <v>0</v>
      </c>
      <c r="AV58" s="283">
        <v>0</v>
      </c>
      <c r="AW58" s="283">
        <v>0</v>
      </c>
      <c r="AX58" s="283">
        <v>0</v>
      </c>
      <c r="AY58" s="283">
        <v>0</v>
      </c>
      <c r="AZ58" s="283">
        <v>0</v>
      </c>
      <c r="BA58" s="283">
        <v>0</v>
      </c>
      <c r="BB58" s="283">
        <v>0</v>
      </c>
      <c r="BC58" s="283">
        <v>0</v>
      </c>
    </row>
    <row r="59" spans="1:55" x14ac:dyDescent="0.2">
      <c r="A59" s="282">
        <v>7521</v>
      </c>
      <c r="B59" s="282" t="s">
        <v>359</v>
      </c>
      <c r="C59" s="283">
        <v>62.302611143728697</v>
      </c>
      <c r="D59" s="283">
        <v>3.47</v>
      </c>
      <c r="E59" s="283">
        <v>13.2864358058672</v>
      </c>
      <c r="F59" s="283">
        <v>0.67554054054054102</v>
      </c>
      <c r="G59" s="283">
        <v>6.1045786135065603</v>
      </c>
      <c r="H59" s="283">
        <v>1E-8</v>
      </c>
      <c r="I59" s="283">
        <v>0</v>
      </c>
      <c r="J59" s="283">
        <v>0</v>
      </c>
      <c r="K59" s="283">
        <v>18.306374436897499</v>
      </c>
      <c r="L59" s="283">
        <v>0</v>
      </c>
      <c r="M59" s="283">
        <v>0</v>
      </c>
      <c r="N59" s="283">
        <v>13.2864358058672</v>
      </c>
      <c r="O59" s="283">
        <v>13.2864358058672</v>
      </c>
      <c r="P59" s="283">
        <v>6.1045786135065603</v>
      </c>
      <c r="Q59" s="283">
        <v>18.306374436897499</v>
      </c>
      <c r="R59" s="283">
        <v>0</v>
      </c>
      <c r="S59" s="283">
        <v>0</v>
      </c>
      <c r="T59" s="283">
        <v>0</v>
      </c>
      <c r="U59" s="283">
        <v>0</v>
      </c>
      <c r="V59" s="283">
        <v>0</v>
      </c>
      <c r="W59" s="283">
        <v>0</v>
      </c>
      <c r="X59" s="283">
        <v>0</v>
      </c>
      <c r="Y59" s="283">
        <v>0</v>
      </c>
      <c r="Z59" s="283">
        <v>0</v>
      </c>
      <c r="AA59" s="283">
        <v>0</v>
      </c>
      <c r="AB59" s="283">
        <v>0</v>
      </c>
      <c r="AC59" s="283">
        <v>13.2864358058672</v>
      </c>
      <c r="AD59" s="283">
        <v>0.67554054054054102</v>
      </c>
      <c r="AE59" s="283">
        <v>-0.321451351351351</v>
      </c>
      <c r="AF59" s="283">
        <v>0</v>
      </c>
      <c r="AG59" s="283">
        <v>0</v>
      </c>
      <c r="AH59" s="283">
        <v>0</v>
      </c>
      <c r="AI59" s="283">
        <v>5.5695899999999998</v>
      </c>
      <c r="AJ59" s="283">
        <v>62.302611143728697</v>
      </c>
      <c r="AK59" s="283">
        <v>0</v>
      </c>
      <c r="AL59" s="283">
        <v>0</v>
      </c>
      <c r="AM59" s="283">
        <v>0</v>
      </c>
      <c r="AN59" s="283">
        <v>0</v>
      </c>
      <c r="AO59" s="283">
        <v>0</v>
      </c>
      <c r="AP59" s="283">
        <v>0</v>
      </c>
      <c r="AQ59" s="283">
        <v>0</v>
      </c>
      <c r="AR59" s="283">
        <v>0</v>
      </c>
      <c r="AS59" s="283">
        <v>0</v>
      </c>
      <c r="AT59" s="283"/>
      <c r="AU59" s="283">
        <v>0</v>
      </c>
      <c r="AV59" s="283">
        <v>13.2864358058672</v>
      </c>
      <c r="AW59" s="283">
        <v>0</v>
      </c>
      <c r="AX59" s="283">
        <v>0</v>
      </c>
      <c r="AY59" s="283">
        <v>0</v>
      </c>
      <c r="AZ59" s="283">
        <v>0</v>
      </c>
      <c r="BA59" s="283">
        <v>0</v>
      </c>
      <c r="BB59" s="283">
        <v>0</v>
      </c>
      <c r="BC59" s="283">
        <v>0</v>
      </c>
    </row>
    <row r="60" spans="1:55" x14ac:dyDescent="0.2">
      <c r="A60" s="282">
        <v>7522</v>
      </c>
      <c r="B60" s="282" t="s">
        <v>360</v>
      </c>
      <c r="C60" s="283">
        <v>0.31206538285149199</v>
      </c>
      <c r="D60" s="283">
        <v>20.89</v>
      </c>
      <c r="E60" s="283">
        <v>0</v>
      </c>
      <c r="F60" s="283">
        <v>0</v>
      </c>
      <c r="G60" s="283">
        <v>99.6879346171485</v>
      </c>
      <c r="H60" s="283">
        <v>0.645609182330944</v>
      </c>
      <c r="I60" s="283">
        <v>88.163624439992802</v>
      </c>
      <c r="J60" s="283">
        <v>0.73</v>
      </c>
      <c r="K60" s="283">
        <v>0</v>
      </c>
      <c r="L60" s="283">
        <v>88.163624439992802</v>
      </c>
      <c r="M60" s="283">
        <v>0.73</v>
      </c>
      <c r="N60" s="283">
        <v>0</v>
      </c>
      <c r="O60" s="283">
        <v>0</v>
      </c>
      <c r="P60" s="283">
        <v>11.5243101771557</v>
      </c>
      <c r="Q60" s="283">
        <v>0</v>
      </c>
      <c r="R60" s="283">
        <v>0</v>
      </c>
      <c r="S60" s="283">
        <v>0</v>
      </c>
      <c r="T60" s="283">
        <v>88.163624439992802</v>
      </c>
      <c r="U60" s="283">
        <v>0.73</v>
      </c>
      <c r="V60" s="283">
        <v>-4.1500000000000002E-2</v>
      </c>
      <c r="W60" s="283">
        <v>0</v>
      </c>
      <c r="X60" s="283">
        <v>0</v>
      </c>
      <c r="Y60" s="283">
        <v>0</v>
      </c>
      <c r="Z60" s="283">
        <v>0</v>
      </c>
      <c r="AA60" s="283">
        <v>0</v>
      </c>
      <c r="AB60" s="283">
        <v>0</v>
      </c>
      <c r="AC60" s="283">
        <v>0</v>
      </c>
      <c r="AD60" s="283">
        <v>0</v>
      </c>
      <c r="AE60" s="283">
        <v>0</v>
      </c>
      <c r="AF60" s="283">
        <v>0</v>
      </c>
      <c r="AG60" s="283">
        <v>0</v>
      </c>
      <c r="AH60" s="283">
        <v>0</v>
      </c>
      <c r="AI60" s="283">
        <v>6694.11</v>
      </c>
      <c r="AJ60" s="283">
        <v>0.31206538285149199</v>
      </c>
      <c r="AK60" s="283">
        <v>0</v>
      </c>
      <c r="AL60" s="283">
        <v>0</v>
      </c>
      <c r="AM60" s="283">
        <v>0</v>
      </c>
      <c r="AN60" s="283">
        <v>0</v>
      </c>
      <c r="AO60" s="283">
        <v>0</v>
      </c>
      <c r="AP60" s="283">
        <v>0</v>
      </c>
      <c r="AQ60" s="283">
        <v>0</v>
      </c>
      <c r="AR60" s="283">
        <v>0</v>
      </c>
      <c r="AS60" s="283">
        <v>0</v>
      </c>
      <c r="AT60" s="283"/>
      <c r="AU60" s="283">
        <v>88.163624439992802</v>
      </c>
      <c r="AV60" s="283">
        <v>0</v>
      </c>
      <c r="AW60" s="283">
        <v>0</v>
      </c>
      <c r="AX60" s="283">
        <v>0</v>
      </c>
      <c r="AY60" s="283">
        <v>0</v>
      </c>
      <c r="AZ60" s="283">
        <v>0</v>
      </c>
      <c r="BA60" s="283">
        <v>0</v>
      </c>
      <c r="BB60" s="283">
        <v>0</v>
      </c>
      <c r="BC60" s="283">
        <v>0</v>
      </c>
    </row>
    <row r="61" spans="1:55" x14ac:dyDescent="0.2">
      <c r="A61" s="282">
        <v>7523</v>
      </c>
      <c r="B61" s="282" t="s">
        <v>361</v>
      </c>
      <c r="C61" s="283">
        <v>0</v>
      </c>
      <c r="D61" s="283">
        <v>0</v>
      </c>
      <c r="E61" s="283">
        <v>0</v>
      </c>
      <c r="F61" s="283">
        <v>0</v>
      </c>
      <c r="G61" s="283">
        <v>0</v>
      </c>
      <c r="H61" s="283">
        <v>0</v>
      </c>
      <c r="I61" s="283">
        <v>0</v>
      </c>
      <c r="J61" s="283">
        <v>0</v>
      </c>
      <c r="K61" s="283">
        <v>0</v>
      </c>
      <c r="L61" s="283">
        <v>0</v>
      </c>
      <c r="M61" s="283">
        <v>0</v>
      </c>
      <c r="N61" s="283">
        <v>0</v>
      </c>
      <c r="O61" s="283">
        <v>0</v>
      </c>
      <c r="P61" s="283">
        <v>0</v>
      </c>
      <c r="Q61" s="283">
        <v>0</v>
      </c>
      <c r="R61" s="283">
        <v>0</v>
      </c>
      <c r="S61" s="283">
        <v>0</v>
      </c>
      <c r="T61" s="283">
        <v>0</v>
      </c>
      <c r="U61" s="283">
        <v>0</v>
      </c>
      <c r="V61" s="283">
        <v>0</v>
      </c>
      <c r="W61" s="283">
        <v>0</v>
      </c>
      <c r="X61" s="283">
        <v>0</v>
      </c>
      <c r="Y61" s="283">
        <v>0</v>
      </c>
      <c r="Z61" s="283">
        <v>0</v>
      </c>
      <c r="AA61" s="283">
        <v>0</v>
      </c>
      <c r="AB61" s="283">
        <v>0</v>
      </c>
      <c r="AC61" s="283">
        <v>0</v>
      </c>
      <c r="AD61" s="283">
        <v>0</v>
      </c>
      <c r="AE61" s="283">
        <v>0</v>
      </c>
      <c r="AF61" s="283">
        <v>0</v>
      </c>
      <c r="AG61" s="283">
        <v>0</v>
      </c>
      <c r="AH61" s="283">
        <v>0</v>
      </c>
      <c r="AI61" s="283">
        <v>0</v>
      </c>
      <c r="AJ61" s="283">
        <v>0</v>
      </c>
      <c r="AK61" s="283">
        <v>0</v>
      </c>
      <c r="AL61" s="283">
        <v>0</v>
      </c>
      <c r="AM61" s="283">
        <v>0</v>
      </c>
      <c r="AN61" s="283">
        <v>0</v>
      </c>
      <c r="AO61" s="283">
        <v>0</v>
      </c>
      <c r="AP61" s="283">
        <v>0</v>
      </c>
      <c r="AQ61" s="283">
        <v>0</v>
      </c>
      <c r="AR61" s="283">
        <v>0</v>
      </c>
      <c r="AS61" s="283">
        <v>0</v>
      </c>
      <c r="AT61" s="283"/>
      <c r="AU61" s="283">
        <v>0</v>
      </c>
      <c r="AV61" s="283">
        <v>0</v>
      </c>
      <c r="AW61" s="283">
        <v>0</v>
      </c>
      <c r="AX61" s="283">
        <v>0</v>
      </c>
      <c r="AY61" s="283">
        <v>0</v>
      </c>
      <c r="AZ61" s="283">
        <v>0</v>
      </c>
      <c r="BA61" s="283">
        <v>0</v>
      </c>
      <c r="BB61" s="283">
        <v>0</v>
      </c>
      <c r="BC61" s="283">
        <v>0</v>
      </c>
    </row>
    <row r="62" spans="1:55" x14ac:dyDescent="0.2">
      <c r="A62" s="282">
        <v>7525</v>
      </c>
      <c r="B62" s="282" t="s">
        <v>362</v>
      </c>
      <c r="C62" s="283">
        <v>48.4816543979627</v>
      </c>
      <c r="D62" s="283">
        <v>621741.56999999995</v>
      </c>
      <c r="E62" s="283">
        <v>0</v>
      </c>
      <c r="F62" s="283">
        <v>0</v>
      </c>
      <c r="G62" s="283">
        <v>51.087781200013602</v>
      </c>
      <c r="H62" s="283">
        <v>9.9953787241692399E-8</v>
      </c>
      <c r="I62" s="283">
        <v>0</v>
      </c>
      <c r="J62" s="283">
        <v>0</v>
      </c>
      <c r="K62" s="283">
        <v>22.927020637780899</v>
      </c>
      <c r="L62" s="283">
        <v>0</v>
      </c>
      <c r="M62" s="283">
        <v>0</v>
      </c>
      <c r="N62" s="283">
        <v>0</v>
      </c>
      <c r="O62" s="283">
        <v>0</v>
      </c>
      <c r="P62" s="283">
        <v>51.087781200013602</v>
      </c>
      <c r="Q62" s="283">
        <v>0.43056440202364499</v>
      </c>
      <c r="R62" s="283">
        <v>0</v>
      </c>
      <c r="S62" s="283">
        <v>0</v>
      </c>
      <c r="T62" s="283">
        <v>0</v>
      </c>
      <c r="U62" s="283">
        <v>0</v>
      </c>
      <c r="V62" s="283">
        <v>0</v>
      </c>
      <c r="W62" s="283">
        <v>0</v>
      </c>
      <c r="X62" s="283">
        <v>0</v>
      </c>
      <c r="Y62" s="283">
        <v>0</v>
      </c>
      <c r="Z62" s="283">
        <v>0</v>
      </c>
      <c r="AA62" s="283">
        <v>0</v>
      </c>
      <c r="AB62" s="283">
        <v>0</v>
      </c>
      <c r="AC62" s="283">
        <v>0</v>
      </c>
      <c r="AD62" s="283">
        <v>0</v>
      </c>
      <c r="AE62" s="283">
        <v>0</v>
      </c>
      <c r="AF62" s="283">
        <v>0</v>
      </c>
      <c r="AG62" s="283">
        <v>0</v>
      </c>
      <c r="AH62" s="283">
        <v>0</v>
      </c>
      <c r="AI62" s="283">
        <v>1282426.47187</v>
      </c>
      <c r="AJ62" s="283">
        <v>16.170781292248801</v>
      </c>
      <c r="AK62" s="283">
        <v>32.310873105713902</v>
      </c>
      <c r="AL62" s="283">
        <v>0</v>
      </c>
      <c r="AM62" s="283">
        <v>2.1723350703590301</v>
      </c>
      <c r="AN62" s="283">
        <v>0</v>
      </c>
      <c r="AO62" s="283">
        <v>0</v>
      </c>
      <c r="AP62" s="283">
        <v>0</v>
      </c>
      <c r="AQ62" s="283">
        <v>0</v>
      </c>
      <c r="AR62" s="283">
        <v>0</v>
      </c>
      <c r="AS62" s="283">
        <v>0</v>
      </c>
      <c r="AT62" s="283"/>
      <c r="AU62" s="283">
        <v>0</v>
      </c>
      <c r="AV62" s="283">
        <v>0</v>
      </c>
      <c r="AW62" s="283">
        <v>0</v>
      </c>
      <c r="AX62" s="283">
        <v>0</v>
      </c>
      <c r="AY62" s="283">
        <v>0</v>
      </c>
      <c r="AZ62" s="283">
        <v>0</v>
      </c>
      <c r="BA62" s="283">
        <v>0</v>
      </c>
      <c r="BB62" s="283">
        <v>0</v>
      </c>
      <c r="BC62" s="283">
        <v>0</v>
      </c>
    </row>
    <row r="63" spans="1:55" x14ac:dyDescent="0.2">
      <c r="A63" s="282">
        <v>7533</v>
      </c>
      <c r="B63" s="282" t="s">
        <v>363</v>
      </c>
      <c r="C63" s="283">
        <v>10.062033801574399</v>
      </c>
      <c r="D63" s="283">
        <v>28884.32</v>
      </c>
      <c r="E63" s="283">
        <v>44.551150219583199</v>
      </c>
      <c r="F63" s="283">
        <v>3.9791886722315701</v>
      </c>
      <c r="G63" s="283">
        <v>42.226875423840703</v>
      </c>
      <c r="H63" s="283">
        <v>2.5949276139323798</v>
      </c>
      <c r="I63" s="283">
        <v>37.449998351846403</v>
      </c>
      <c r="J63" s="283">
        <v>2.9259196112771799</v>
      </c>
      <c r="K63" s="283">
        <v>9.2680645731956908</v>
      </c>
      <c r="L63" s="283">
        <v>48.378000539255098</v>
      </c>
      <c r="M63" s="283">
        <v>3.1216212427471701</v>
      </c>
      <c r="N63" s="283">
        <v>34.094188405145402</v>
      </c>
      <c r="O63" s="283">
        <v>33.623148032174498</v>
      </c>
      <c r="P63" s="283">
        <v>4.7768770719942699</v>
      </c>
      <c r="Q63" s="283">
        <v>2.6889001820307601</v>
      </c>
      <c r="R63" s="283">
        <v>0.47104037297097301</v>
      </c>
      <c r="S63" s="283">
        <v>0</v>
      </c>
      <c r="T63" s="283">
        <v>27.998368330193699</v>
      </c>
      <c r="U63" s="283">
        <v>2.68148608360042</v>
      </c>
      <c r="V63" s="283">
        <v>0.29088843761819899</v>
      </c>
      <c r="W63" s="283">
        <v>20.379632209061299</v>
      </c>
      <c r="X63" s="283">
        <v>3.7262968411311199</v>
      </c>
      <c r="Y63" s="283">
        <v>-1.4869946761894901</v>
      </c>
      <c r="Z63" s="283">
        <v>9.4516300216526403</v>
      </c>
      <c r="AA63" s="283">
        <v>3.65</v>
      </c>
      <c r="AB63" s="283">
        <v>2.3934000000000002</v>
      </c>
      <c r="AC63" s="283">
        <v>24.171518010521801</v>
      </c>
      <c r="AD63" s="283">
        <v>4.1924083179426797</v>
      </c>
      <c r="AE63" s="283">
        <v>0.13668071982861399</v>
      </c>
      <c r="AF63" s="283">
        <v>0</v>
      </c>
      <c r="AG63" s="283">
        <v>0</v>
      </c>
      <c r="AH63" s="283">
        <v>0</v>
      </c>
      <c r="AI63" s="283">
        <v>287062.44254000002</v>
      </c>
      <c r="AJ63" s="283">
        <v>3.0749581595892699</v>
      </c>
      <c r="AK63" s="283">
        <v>6.9870756419851601</v>
      </c>
      <c r="AL63" s="283">
        <v>0</v>
      </c>
      <c r="AM63" s="283">
        <v>0</v>
      </c>
      <c r="AN63" s="283">
        <v>0</v>
      </c>
      <c r="AO63" s="283">
        <v>0</v>
      </c>
      <c r="AP63" s="283">
        <v>0</v>
      </c>
      <c r="AQ63" s="283">
        <v>0</v>
      </c>
      <c r="AR63" s="283">
        <v>0</v>
      </c>
      <c r="AS63" s="283">
        <v>0</v>
      </c>
      <c r="AT63" s="283"/>
      <c r="AU63" s="283">
        <v>48.849040912226002</v>
      </c>
      <c r="AV63" s="283">
        <v>33.623148032174498</v>
      </c>
      <c r="AW63" s="283">
        <v>0</v>
      </c>
      <c r="AX63" s="283">
        <v>0</v>
      </c>
      <c r="AY63" s="283">
        <v>0</v>
      </c>
      <c r="AZ63" s="283">
        <v>0</v>
      </c>
      <c r="BA63" s="283">
        <v>0</v>
      </c>
      <c r="BB63" s="283">
        <v>0</v>
      </c>
      <c r="BC63" s="283">
        <v>0</v>
      </c>
    </row>
    <row r="64" spans="1:55" x14ac:dyDescent="0.2">
      <c r="A64" s="282">
        <v>7538</v>
      </c>
      <c r="B64" s="282" t="s">
        <v>478</v>
      </c>
      <c r="C64" s="283">
        <v>9.6167450661026699</v>
      </c>
      <c r="D64" s="283">
        <v>266055.78999999998</v>
      </c>
      <c r="E64" s="283">
        <v>43.138969861650402</v>
      </c>
      <c r="F64" s="283">
        <v>6.7157275135132402</v>
      </c>
      <c r="G64" s="283">
        <v>46.920355832571602</v>
      </c>
      <c r="H64" s="283">
        <v>4.9705469889050997</v>
      </c>
      <c r="I64" s="283">
        <v>43.0959396141266</v>
      </c>
      <c r="J64" s="283">
        <v>5.4116428468930504</v>
      </c>
      <c r="K64" s="283">
        <v>6.9037415817178296</v>
      </c>
      <c r="L64" s="283">
        <v>69.534528004555895</v>
      </c>
      <c r="M64" s="283">
        <v>6.5175280619422296</v>
      </c>
      <c r="N64" s="283">
        <v>16.833526303826002</v>
      </c>
      <c r="O64" s="283">
        <v>16.833526303826002</v>
      </c>
      <c r="P64" s="283">
        <v>3.8244162184450099</v>
      </c>
      <c r="Q64" s="283">
        <v>0.19078440707042801</v>
      </c>
      <c r="R64" s="283">
        <v>0</v>
      </c>
      <c r="S64" s="283">
        <v>0</v>
      </c>
      <c r="T64" s="283">
        <v>36.225424148506796</v>
      </c>
      <c r="U64" s="283">
        <v>5.7473596830927001</v>
      </c>
      <c r="V64" s="283">
        <v>0.72629348559718898</v>
      </c>
      <c r="W64" s="283">
        <v>33.309103856048999</v>
      </c>
      <c r="X64" s="283">
        <v>7.35512718529798</v>
      </c>
      <c r="Y64" s="283">
        <v>-0.94366421538241496</v>
      </c>
      <c r="Z64" s="283">
        <v>6.8705154656197198</v>
      </c>
      <c r="AA64" s="283">
        <v>3.6415449778200002</v>
      </c>
      <c r="AB64" s="283">
        <v>2.4701752594698698</v>
      </c>
      <c r="AC64" s="283">
        <v>9.8298660056013105</v>
      </c>
      <c r="AD64" s="283">
        <v>4.5490825093122096</v>
      </c>
      <c r="AE64" s="283">
        <v>-1.7357676294825101E-2</v>
      </c>
      <c r="AF64" s="283">
        <v>0.13314483260501001</v>
      </c>
      <c r="AG64" s="283">
        <v>4.0919425448681599</v>
      </c>
      <c r="AH64" s="283">
        <v>6.6155442709110996</v>
      </c>
      <c r="AI64" s="283">
        <v>2766588.78</v>
      </c>
      <c r="AJ64" s="283">
        <v>3.0369327240602799</v>
      </c>
      <c r="AK64" s="283">
        <v>6.5798123420423904</v>
      </c>
      <c r="AL64" s="283">
        <v>1.33023744858822</v>
      </c>
      <c r="AM64" s="283">
        <v>0</v>
      </c>
      <c r="AN64" s="283">
        <v>0</v>
      </c>
      <c r="AO64" s="283">
        <v>0</v>
      </c>
      <c r="AP64" s="283">
        <v>0</v>
      </c>
      <c r="AQ64" s="283">
        <v>0</v>
      </c>
      <c r="AR64" s="283">
        <v>0</v>
      </c>
      <c r="AS64" s="283">
        <v>0</v>
      </c>
      <c r="AT64" s="283"/>
      <c r="AU64" s="283">
        <v>69.534528004555895</v>
      </c>
      <c r="AV64" s="283">
        <v>16.833526303826002</v>
      </c>
      <c r="AW64" s="283">
        <v>0</v>
      </c>
      <c r="AX64" s="283">
        <v>0</v>
      </c>
      <c r="AY64" s="283">
        <v>0</v>
      </c>
      <c r="AZ64" s="283">
        <v>0</v>
      </c>
      <c r="BA64" s="283">
        <v>6.9619309306965402E-2</v>
      </c>
      <c r="BB64" s="283">
        <v>0</v>
      </c>
      <c r="BC64" s="283">
        <v>0</v>
      </c>
    </row>
    <row r="65" spans="1:55" x14ac:dyDescent="0.2">
      <c r="A65" s="282">
        <v>7544</v>
      </c>
      <c r="B65" s="282" t="s">
        <v>364</v>
      </c>
      <c r="C65" s="283">
        <v>0</v>
      </c>
      <c r="D65" s="283">
        <v>0</v>
      </c>
      <c r="E65" s="283">
        <v>3.5071393995042201E-2</v>
      </c>
      <c r="F65" s="283">
        <v>0.28999999999999998</v>
      </c>
      <c r="G65" s="283">
        <v>94.306978452668602</v>
      </c>
      <c r="H65" s="283">
        <v>1E-8</v>
      </c>
      <c r="I65" s="283">
        <v>0</v>
      </c>
      <c r="J65" s="283">
        <v>0</v>
      </c>
      <c r="K65" s="283">
        <v>5.6579501533363397</v>
      </c>
      <c r="L65" s="283">
        <v>0</v>
      </c>
      <c r="M65" s="283">
        <v>0</v>
      </c>
      <c r="N65" s="283">
        <v>3.5071393995042201E-2</v>
      </c>
      <c r="O65" s="283">
        <v>3.5071393995042201E-2</v>
      </c>
      <c r="P65" s="283">
        <v>94.306978452668602</v>
      </c>
      <c r="Q65" s="283">
        <v>5.6579501533363397</v>
      </c>
      <c r="R65" s="283">
        <v>0</v>
      </c>
      <c r="S65" s="283">
        <v>0</v>
      </c>
      <c r="T65" s="283">
        <v>0</v>
      </c>
      <c r="U65" s="283">
        <v>0</v>
      </c>
      <c r="V65" s="283">
        <v>0</v>
      </c>
      <c r="W65" s="283">
        <v>0</v>
      </c>
      <c r="X65" s="283">
        <v>0</v>
      </c>
      <c r="Y65" s="283">
        <v>0</v>
      </c>
      <c r="Z65" s="283">
        <v>0</v>
      </c>
      <c r="AA65" s="283">
        <v>0</v>
      </c>
      <c r="AB65" s="283">
        <v>0</v>
      </c>
      <c r="AC65" s="283">
        <v>3.5071393995042201E-2</v>
      </c>
      <c r="AD65" s="283">
        <v>0.28999999999999998</v>
      </c>
      <c r="AE65" s="283">
        <v>9999</v>
      </c>
      <c r="AF65" s="283">
        <v>0</v>
      </c>
      <c r="AG65" s="283">
        <v>0</v>
      </c>
      <c r="AH65" s="283">
        <v>0</v>
      </c>
      <c r="AI65" s="283">
        <v>57.026532799999998</v>
      </c>
      <c r="AJ65" s="283">
        <v>0</v>
      </c>
      <c r="AK65" s="283">
        <v>0</v>
      </c>
      <c r="AL65" s="283">
        <v>0</v>
      </c>
      <c r="AM65" s="283">
        <v>0</v>
      </c>
      <c r="AN65" s="283">
        <v>0</v>
      </c>
      <c r="AO65" s="283">
        <v>0</v>
      </c>
      <c r="AP65" s="283">
        <v>0</v>
      </c>
      <c r="AQ65" s="283">
        <v>0</v>
      </c>
      <c r="AR65" s="283">
        <v>0</v>
      </c>
      <c r="AS65" s="283">
        <v>0</v>
      </c>
      <c r="AT65" s="283"/>
      <c r="AU65" s="283">
        <v>0</v>
      </c>
      <c r="AV65" s="283">
        <v>3.5071393995042201E-2</v>
      </c>
      <c r="AW65" s="283">
        <v>0</v>
      </c>
      <c r="AX65" s="283">
        <v>0</v>
      </c>
      <c r="AY65" s="283">
        <v>0</v>
      </c>
      <c r="AZ65" s="283">
        <v>0</v>
      </c>
      <c r="BA65" s="283">
        <v>0</v>
      </c>
      <c r="BB65" s="283">
        <v>0</v>
      </c>
      <c r="BC65" s="283">
        <v>0</v>
      </c>
    </row>
    <row r="66" spans="1:55" x14ac:dyDescent="0.2">
      <c r="A66" s="282">
        <v>7545</v>
      </c>
      <c r="B66" s="282" t="s">
        <v>365</v>
      </c>
      <c r="C66" s="283">
        <v>19.836178047887302</v>
      </c>
      <c r="D66" s="283">
        <v>634123.34</v>
      </c>
      <c r="E66" s="283">
        <v>36.168172871664297</v>
      </c>
      <c r="F66" s="283">
        <v>4.3844830560989099</v>
      </c>
      <c r="G66" s="283">
        <v>42.313890652550299</v>
      </c>
      <c r="H66" s="283">
        <v>2.90369810519825</v>
      </c>
      <c r="I66" s="283">
        <v>34.963782365432202</v>
      </c>
      <c r="J66" s="283">
        <v>3.5141153234849201</v>
      </c>
      <c r="K66" s="283">
        <v>10.8662214758596</v>
      </c>
      <c r="L66" s="283">
        <v>40.842574326273997</v>
      </c>
      <c r="M66" s="283">
        <v>3.6161603090871801</v>
      </c>
      <c r="N66" s="283">
        <v>30.289380910822501</v>
      </c>
      <c r="O66" s="283">
        <v>30.289380910822501</v>
      </c>
      <c r="P66" s="283">
        <v>7.3501082871180703</v>
      </c>
      <c r="Q66" s="283">
        <v>1.6817584278980999</v>
      </c>
      <c r="R66" s="283">
        <v>0</v>
      </c>
      <c r="S66" s="283">
        <v>0</v>
      </c>
      <c r="T66" s="283">
        <v>28.8626463256821</v>
      </c>
      <c r="U66" s="283">
        <v>3.4853913150284099</v>
      </c>
      <c r="V66" s="283">
        <v>0.41595451109540899</v>
      </c>
      <c r="W66" s="283">
        <v>11.979928000591901</v>
      </c>
      <c r="X66" s="283">
        <v>3.9312155603121202</v>
      </c>
      <c r="Y66" s="283">
        <v>-1.4604676246318999</v>
      </c>
      <c r="Z66" s="283">
        <v>6.1011360397501297</v>
      </c>
      <c r="AA66" s="283">
        <v>3.65</v>
      </c>
      <c r="AB66" s="283">
        <v>2.3934000000000002</v>
      </c>
      <c r="AC66" s="283">
        <v>24.188244871072399</v>
      </c>
      <c r="AD66" s="283">
        <v>4.6089768957089303</v>
      </c>
      <c r="AE66" s="283">
        <v>-4.9804115896236997E-2</v>
      </c>
      <c r="AF66" s="283">
        <v>0</v>
      </c>
      <c r="AG66" s="283">
        <v>0</v>
      </c>
      <c r="AH66" s="283">
        <v>0</v>
      </c>
      <c r="AI66" s="283">
        <v>3196802.0173499999</v>
      </c>
      <c r="AJ66" s="283">
        <v>6.0109765621109998</v>
      </c>
      <c r="AK66" s="283">
        <v>13.825201485776301</v>
      </c>
      <c r="AL66" s="283">
        <v>0</v>
      </c>
      <c r="AM66" s="283">
        <v>0</v>
      </c>
      <c r="AN66" s="283">
        <v>0.64201661187055403</v>
      </c>
      <c r="AO66" s="283">
        <v>0</v>
      </c>
      <c r="AP66" s="283">
        <v>0</v>
      </c>
      <c r="AQ66" s="283">
        <v>0</v>
      </c>
      <c r="AR66" s="283">
        <v>0</v>
      </c>
      <c r="AS66" s="283">
        <v>0</v>
      </c>
      <c r="AT66" s="283"/>
      <c r="AU66" s="283">
        <v>40.842574326273997</v>
      </c>
      <c r="AV66" s="283">
        <v>30.289380910822501</v>
      </c>
      <c r="AW66" s="283">
        <v>0</v>
      </c>
      <c r="AX66" s="283">
        <v>0</v>
      </c>
      <c r="AY66" s="283">
        <v>0</v>
      </c>
      <c r="AZ66" s="283">
        <v>0</v>
      </c>
      <c r="BA66" s="283">
        <v>0</v>
      </c>
      <c r="BB66" s="283">
        <v>0</v>
      </c>
      <c r="BC66" s="283">
        <v>0</v>
      </c>
    </row>
    <row r="67" spans="1:55" x14ac:dyDescent="0.2">
      <c r="A67" s="282">
        <v>7549</v>
      </c>
      <c r="B67" s="282" t="s">
        <v>366</v>
      </c>
      <c r="C67" s="283">
        <v>0</v>
      </c>
      <c r="D67" s="283">
        <v>0</v>
      </c>
      <c r="E67" s="283">
        <v>0</v>
      </c>
      <c r="F67" s="283">
        <v>0</v>
      </c>
      <c r="G67" s="283">
        <v>0</v>
      </c>
      <c r="H67" s="283">
        <v>0</v>
      </c>
      <c r="I67" s="283">
        <v>0</v>
      </c>
      <c r="J67" s="283">
        <v>0</v>
      </c>
      <c r="K67" s="283">
        <v>100</v>
      </c>
      <c r="L67" s="283">
        <v>0</v>
      </c>
      <c r="M67" s="283">
        <v>0</v>
      </c>
      <c r="N67" s="283">
        <v>0</v>
      </c>
      <c r="O67" s="283">
        <v>0</v>
      </c>
      <c r="P67" s="283">
        <v>0</v>
      </c>
      <c r="Q67" s="283">
        <v>100</v>
      </c>
      <c r="R67" s="283">
        <v>0</v>
      </c>
      <c r="S67" s="283">
        <v>0</v>
      </c>
      <c r="T67" s="283">
        <v>0</v>
      </c>
      <c r="U67" s="283">
        <v>0</v>
      </c>
      <c r="V67" s="283">
        <v>0</v>
      </c>
      <c r="W67" s="283">
        <v>0</v>
      </c>
      <c r="X67" s="283">
        <v>0</v>
      </c>
      <c r="Y67" s="283">
        <v>0</v>
      </c>
      <c r="Z67" s="283">
        <v>0</v>
      </c>
      <c r="AA67" s="283">
        <v>0</v>
      </c>
      <c r="AB67" s="283">
        <v>0</v>
      </c>
      <c r="AC67" s="283">
        <v>0</v>
      </c>
      <c r="AD67" s="283">
        <v>0</v>
      </c>
      <c r="AE67" s="283">
        <v>0</v>
      </c>
      <c r="AF67" s="283">
        <v>0</v>
      </c>
      <c r="AG67" s="283">
        <v>0</v>
      </c>
      <c r="AH67" s="283">
        <v>0</v>
      </c>
      <c r="AI67" s="283">
        <v>0.82225000000000004</v>
      </c>
      <c r="AJ67" s="283">
        <v>0</v>
      </c>
      <c r="AK67" s="283">
        <v>0</v>
      </c>
      <c r="AL67" s="283">
        <v>0</v>
      </c>
      <c r="AM67" s="283">
        <v>0</v>
      </c>
      <c r="AN67" s="283">
        <v>0</v>
      </c>
      <c r="AO67" s="283">
        <v>0</v>
      </c>
      <c r="AP67" s="283">
        <v>0</v>
      </c>
      <c r="AQ67" s="283">
        <v>0</v>
      </c>
      <c r="AR67" s="283">
        <v>0</v>
      </c>
      <c r="AS67" s="283">
        <v>0</v>
      </c>
      <c r="AT67" s="283"/>
      <c r="AU67" s="283">
        <v>0</v>
      </c>
      <c r="AV67" s="283">
        <v>0</v>
      </c>
      <c r="AW67" s="283">
        <v>0</v>
      </c>
      <c r="AX67" s="283">
        <v>0</v>
      </c>
      <c r="AY67" s="283">
        <v>0</v>
      </c>
      <c r="AZ67" s="283">
        <v>0</v>
      </c>
      <c r="BA67" s="283">
        <v>0</v>
      </c>
      <c r="BB67" s="283">
        <v>0</v>
      </c>
      <c r="BC67" s="283">
        <v>0</v>
      </c>
    </row>
    <row r="68" spans="1:55" x14ac:dyDescent="0.2">
      <c r="A68" s="282">
        <v>7550</v>
      </c>
      <c r="B68" s="282" t="s">
        <v>367</v>
      </c>
      <c r="C68" s="283">
        <v>0</v>
      </c>
      <c r="D68" s="283">
        <v>0</v>
      </c>
      <c r="E68" s="283">
        <v>6.7644191552434202E-2</v>
      </c>
      <c r="F68" s="283">
        <v>0.67147058823529404</v>
      </c>
      <c r="G68" s="283">
        <v>99.932355808447596</v>
      </c>
      <c r="H68" s="283">
        <v>1E-8</v>
      </c>
      <c r="I68" s="283">
        <v>0</v>
      </c>
      <c r="J68" s="283">
        <v>0</v>
      </c>
      <c r="K68" s="283">
        <v>0</v>
      </c>
      <c r="L68" s="283">
        <v>0</v>
      </c>
      <c r="M68" s="283">
        <v>0</v>
      </c>
      <c r="N68" s="283">
        <v>6.7644191552434202E-2</v>
      </c>
      <c r="O68" s="283">
        <v>6.7644191552434202E-2</v>
      </c>
      <c r="P68" s="283">
        <v>99.932355808447596</v>
      </c>
      <c r="Q68" s="283">
        <v>0</v>
      </c>
      <c r="R68" s="283">
        <v>0</v>
      </c>
      <c r="S68" s="283">
        <v>0</v>
      </c>
      <c r="T68" s="283">
        <v>0</v>
      </c>
      <c r="U68" s="283">
        <v>0</v>
      </c>
      <c r="V68" s="283">
        <v>0</v>
      </c>
      <c r="W68" s="283">
        <v>0</v>
      </c>
      <c r="X68" s="283">
        <v>0</v>
      </c>
      <c r="Y68" s="283">
        <v>0</v>
      </c>
      <c r="Z68" s="283">
        <v>0</v>
      </c>
      <c r="AA68" s="283">
        <v>0</v>
      </c>
      <c r="AB68" s="283">
        <v>0</v>
      </c>
      <c r="AC68" s="283">
        <v>6.7644191552434202E-2</v>
      </c>
      <c r="AD68" s="283">
        <v>0.67147058823529404</v>
      </c>
      <c r="AE68" s="283">
        <v>-0.327982352941177</v>
      </c>
      <c r="AF68" s="283">
        <v>0</v>
      </c>
      <c r="AG68" s="283">
        <v>0</v>
      </c>
      <c r="AH68" s="283">
        <v>0</v>
      </c>
      <c r="AI68" s="283">
        <v>502.63</v>
      </c>
      <c r="AJ68" s="283">
        <v>0</v>
      </c>
      <c r="AK68" s="283">
        <v>0</v>
      </c>
      <c r="AL68" s="283">
        <v>0</v>
      </c>
      <c r="AM68" s="283">
        <v>0</v>
      </c>
      <c r="AN68" s="283">
        <v>0</v>
      </c>
      <c r="AO68" s="283">
        <v>0</v>
      </c>
      <c r="AP68" s="283">
        <v>0</v>
      </c>
      <c r="AQ68" s="283">
        <v>0</v>
      </c>
      <c r="AR68" s="283">
        <v>0</v>
      </c>
      <c r="AS68" s="283">
        <v>0</v>
      </c>
      <c r="AT68" s="283"/>
      <c r="AU68" s="283">
        <v>0</v>
      </c>
      <c r="AV68" s="283">
        <v>6.7644191552434202E-2</v>
      </c>
      <c r="AW68" s="283">
        <v>0</v>
      </c>
      <c r="AX68" s="283">
        <v>0</v>
      </c>
      <c r="AY68" s="283">
        <v>0</v>
      </c>
      <c r="AZ68" s="283">
        <v>0</v>
      </c>
      <c r="BA68" s="283">
        <v>0</v>
      </c>
      <c r="BB68" s="283">
        <v>0</v>
      </c>
      <c r="BC68" s="283">
        <v>0</v>
      </c>
    </row>
    <row r="69" spans="1:55" x14ac:dyDescent="0.2">
      <c r="A69" s="282">
        <v>7551</v>
      </c>
      <c r="B69" s="282" t="s">
        <v>368</v>
      </c>
      <c r="C69" s="283">
        <v>1.8499988455357601</v>
      </c>
      <c r="D69" s="283">
        <v>132.13999999999999</v>
      </c>
      <c r="E69" s="283">
        <v>7.2686726246803</v>
      </c>
      <c r="F69" s="283">
        <v>4.6694200469971898</v>
      </c>
      <c r="G69" s="283">
        <v>90.861067864358603</v>
      </c>
      <c r="H69" s="283">
        <v>0.50968020022858496</v>
      </c>
      <c r="I69" s="283">
        <v>74.244818963010701</v>
      </c>
      <c r="J69" s="283">
        <v>0.62374838066108595</v>
      </c>
      <c r="K69" s="283">
        <v>2.0260665425348299E-2</v>
      </c>
      <c r="L69" s="283">
        <v>74.217658392703896</v>
      </c>
      <c r="M69" s="283">
        <v>0.62264089867293004</v>
      </c>
      <c r="N69" s="283">
        <v>7.2958331949870896</v>
      </c>
      <c r="O69" s="283">
        <v>7.2958331949870896</v>
      </c>
      <c r="P69" s="283">
        <v>16.616248901347898</v>
      </c>
      <c r="Q69" s="283">
        <v>2.0260665425348299E-2</v>
      </c>
      <c r="R69" s="283">
        <v>0</v>
      </c>
      <c r="S69" s="283">
        <v>0</v>
      </c>
      <c r="T69" s="283">
        <v>74.217658392703896</v>
      </c>
      <c r="U69" s="283">
        <v>0.62264089867293004</v>
      </c>
      <c r="V69" s="283">
        <v>-3.7296826348999799E-2</v>
      </c>
      <c r="W69" s="283">
        <v>0</v>
      </c>
      <c r="X69" s="283">
        <v>0</v>
      </c>
      <c r="Y69" s="283">
        <v>0</v>
      </c>
      <c r="Z69" s="283">
        <v>2.7160570306791101E-2</v>
      </c>
      <c r="AA69" s="283">
        <v>3.65</v>
      </c>
      <c r="AB69" s="283">
        <v>2.3934000000000002</v>
      </c>
      <c r="AC69" s="283">
        <v>7.2686726246803</v>
      </c>
      <c r="AD69" s="283">
        <v>4.6694200469971898</v>
      </c>
      <c r="AE69" s="283">
        <v>-2.9304626526445599E-2</v>
      </c>
      <c r="AF69" s="283">
        <v>0</v>
      </c>
      <c r="AG69" s="283">
        <v>0</v>
      </c>
      <c r="AH69" s="283">
        <v>0</v>
      </c>
      <c r="AI69" s="283">
        <v>7142.7071599999999</v>
      </c>
      <c r="AJ69" s="283">
        <v>0.58115220280149404</v>
      </c>
      <c r="AK69" s="283">
        <v>1.2688466427342699</v>
      </c>
      <c r="AL69" s="283">
        <v>0</v>
      </c>
      <c r="AM69" s="283">
        <v>0</v>
      </c>
      <c r="AN69" s="283">
        <v>0</v>
      </c>
      <c r="AO69" s="283">
        <v>0</v>
      </c>
      <c r="AP69" s="283">
        <v>0</v>
      </c>
      <c r="AQ69" s="283">
        <v>0</v>
      </c>
      <c r="AR69" s="283">
        <v>0</v>
      </c>
      <c r="AS69" s="283">
        <v>0</v>
      </c>
      <c r="AT69" s="283"/>
      <c r="AU69" s="283">
        <v>74.217658392703896</v>
      </c>
      <c r="AV69" s="283">
        <v>7.2958331949870896</v>
      </c>
      <c r="AW69" s="283">
        <v>0</v>
      </c>
      <c r="AX69" s="283">
        <v>0</v>
      </c>
      <c r="AY69" s="283">
        <v>0</v>
      </c>
      <c r="AZ69" s="283">
        <v>0</v>
      </c>
      <c r="BA69" s="283">
        <v>0</v>
      </c>
      <c r="BB69" s="283">
        <v>0</v>
      </c>
      <c r="BC69" s="283">
        <v>0</v>
      </c>
    </row>
    <row r="70" spans="1:55" x14ac:dyDescent="0.2">
      <c r="A70" s="282">
        <v>7552</v>
      </c>
      <c r="B70" s="282" t="s">
        <v>369</v>
      </c>
      <c r="C70" s="283">
        <v>24.259172427799601</v>
      </c>
      <c r="D70" s="283">
        <v>28094612.28066</v>
      </c>
      <c r="E70" s="283">
        <v>32.428910268144001</v>
      </c>
      <c r="F70" s="283">
        <v>3.74349256773082</v>
      </c>
      <c r="G70" s="283">
        <v>31.200351542155801</v>
      </c>
      <c r="H70" s="283">
        <v>3.62087905181314</v>
      </c>
      <c r="I70" s="283">
        <v>30.578271081836501</v>
      </c>
      <c r="J70" s="283">
        <v>3.69454436556979</v>
      </c>
      <c r="K70" s="283">
        <v>14.915951179563001</v>
      </c>
      <c r="L70" s="283">
        <v>34.931971890839101</v>
      </c>
      <c r="M70" s="283">
        <v>3.9874715528831901</v>
      </c>
      <c r="N70" s="283">
        <v>38.057562736078999</v>
      </c>
      <c r="O70" s="283">
        <v>36.8137855033576</v>
      </c>
      <c r="P70" s="283">
        <v>0.62208046031925202</v>
      </c>
      <c r="Q70" s="283">
        <v>2.07581663174724</v>
      </c>
      <c r="R70" s="283">
        <v>9.3294995086685102</v>
      </c>
      <c r="S70" s="283">
        <v>0</v>
      </c>
      <c r="T70" s="283">
        <v>18.651653545951302</v>
      </c>
      <c r="U70" s="283">
        <v>3.93156435913163</v>
      </c>
      <c r="V70" s="283">
        <v>0.48815921788017103</v>
      </c>
      <c r="W70" s="283">
        <v>16.280318344887799</v>
      </c>
      <c r="X70" s="283">
        <v>4.05152199627687</v>
      </c>
      <c r="Y70" s="283">
        <v>-1.4986527801621801</v>
      </c>
      <c r="Z70" s="283">
        <v>11.926617535885301</v>
      </c>
      <c r="AA70" s="283">
        <v>3.3238427139351101</v>
      </c>
      <c r="AB70" s="283">
        <v>3.7240098811348399</v>
      </c>
      <c r="AC70" s="283">
        <v>16.148591923256099</v>
      </c>
      <c r="AD70" s="283">
        <v>3.4329504981710901</v>
      </c>
      <c r="AE70" s="283">
        <v>11.152882067893</v>
      </c>
      <c r="AF70" s="283">
        <v>0.65285376826908803</v>
      </c>
      <c r="AG70" s="283">
        <v>2.8836657169375002</v>
      </c>
      <c r="AH70" s="283">
        <v>4.9628330974553503</v>
      </c>
      <c r="AI70" s="283">
        <v>115810266.670371</v>
      </c>
      <c r="AJ70" s="283">
        <v>8.5102603741447496</v>
      </c>
      <c r="AK70" s="283">
        <v>15.7489120536549</v>
      </c>
      <c r="AL70" s="283">
        <v>0</v>
      </c>
      <c r="AM70" s="283">
        <v>0</v>
      </c>
      <c r="AN70" s="283">
        <v>0</v>
      </c>
      <c r="AO70" s="283">
        <v>0</v>
      </c>
      <c r="AP70" s="283">
        <v>0</v>
      </c>
      <c r="AQ70" s="283">
        <v>0</v>
      </c>
      <c r="AR70" s="283">
        <v>0</v>
      </c>
      <c r="AS70" s="283">
        <v>0.237279481258895</v>
      </c>
      <c r="AT70" s="283"/>
      <c r="AU70" s="283">
        <v>36.1757491235605</v>
      </c>
      <c r="AV70" s="283">
        <v>36.576506022098698</v>
      </c>
      <c r="AW70" s="283">
        <v>0</v>
      </c>
      <c r="AX70" s="283">
        <v>0</v>
      </c>
      <c r="AY70" s="283">
        <v>0</v>
      </c>
      <c r="AZ70" s="283">
        <v>0</v>
      </c>
      <c r="BA70" s="283">
        <v>1.12544771752128</v>
      </c>
      <c r="BB70" s="283">
        <v>0</v>
      </c>
      <c r="BC70" s="283">
        <v>0</v>
      </c>
    </row>
    <row r="71" spans="1:55" x14ac:dyDescent="0.2">
      <c r="A71" s="282">
        <v>7553</v>
      </c>
      <c r="B71" s="282" t="s">
        <v>370</v>
      </c>
      <c r="C71" s="283">
        <v>9.6026491202713693</v>
      </c>
      <c r="D71" s="283">
        <v>64291</v>
      </c>
      <c r="E71" s="283">
        <v>43.102175626348</v>
      </c>
      <c r="F71" s="283">
        <v>3.8180064079759699</v>
      </c>
      <c r="G71" s="283">
        <v>46.787018779326601</v>
      </c>
      <c r="H71" s="283">
        <v>1.7090941885717099</v>
      </c>
      <c r="I71" s="283">
        <v>35.781378575652802</v>
      </c>
      <c r="J71" s="283">
        <v>2.2347775289337499</v>
      </c>
      <c r="K71" s="283">
        <v>0.50815647405403896</v>
      </c>
      <c r="L71" s="283">
        <v>45.874463160699698</v>
      </c>
      <c r="M71" s="283">
        <v>2.1354625978358701</v>
      </c>
      <c r="N71" s="283">
        <v>33.009091041301097</v>
      </c>
      <c r="O71" s="283">
        <v>33.009091041301097</v>
      </c>
      <c r="P71" s="283">
        <v>11.005640203673799</v>
      </c>
      <c r="Q71" s="283">
        <v>0.50815647405403896</v>
      </c>
      <c r="R71" s="283">
        <v>0</v>
      </c>
      <c r="S71" s="283">
        <v>0</v>
      </c>
      <c r="T71" s="283">
        <v>31.488647450359299</v>
      </c>
      <c r="U71" s="283">
        <v>2.0418454711075702</v>
      </c>
      <c r="V71" s="283">
        <v>0.18508272307682999</v>
      </c>
      <c r="W71" s="283">
        <v>14.3858157103405</v>
      </c>
      <c r="X71" s="283">
        <v>2.3403781033739999</v>
      </c>
      <c r="Y71" s="283">
        <v>-1.5742725124858601</v>
      </c>
      <c r="Z71" s="283">
        <v>4.2927311252935398</v>
      </c>
      <c r="AA71" s="283">
        <v>3.65</v>
      </c>
      <c r="AB71" s="283">
        <v>2.3934000000000002</v>
      </c>
      <c r="AC71" s="283">
        <v>28.716359916007502</v>
      </c>
      <c r="AD71" s="283">
        <v>4.5582425848647201</v>
      </c>
      <c r="AE71" s="283">
        <v>-3.3179353417648799E-2</v>
      </c>
      <c r="AF71" s="283">
        <v>0</v>
      </c>
      <c r="AG71" s="283">
        <v>0</v>
      </c>
      <c r="AH71" s="283">
        <v>0</v>
      </c>
      <c r="AI71" s="283">
        <v>669513.16449</v>
      </c>
      <c r="AJ71" s="283">
        <v>9.6026491202713693</v>
      </c>
      <c r="AK71" s="283">
        <v>0</v>
      </c>
      <c r="AL71" s="283">
        <v>0</v>
      </c>
      <c r="AM71" s="283">
        <v>0</v>
      </c>
      <c r="AN71" s="283">
        <v>0</v>
      </c>
      <c r="AO71" s="283">
        <v>0</v>
      </c>
      <c r="AP71" s="283">
        <v>0</v>
      </c>
      <c r="AQ71" s="283">
        <v>0</v>
      </c>
      <c r="AR71" s="283">
        <v>0</v>
      </c>
      <c r="AS71" s="283">
        <v>0</v>
      </c>
      <c r="AT71" s="283"/>
      <c r="AU71" s="283">
        <v>45.874463160699698</v>
      </c>
      <c r="AV71" s="283">
        <v>33.009091041301097</v>
      </c>
      <c r="AW71" s="283">
        <v>0</v>
      </c>
      <c r="AX71" s="283">
        <v>0</v>
      </c>
      <c r="AY71" s="283">
        <v>0</v>
      </c>
      <c r="AZ71" s="283">
        <v>0</v>
      </c>
      <c r="BA71" s="283">
        <v>0</v>
      </c>
      <c r="BB71" s="283">
        <v>0</v>
      </c>
      <c r="BC71" s="283">
        <v>0</v>
      </c>
    </row>
    <row r="72" spans="1:55" x14ac:dyDescent="0.2">
      <c r="A72" s="282">
        <v>7554</v>
      </c>
      <c r="B72" s="282" t="s">
        <v>371</v>
      </c>
      <c r="C72" s="283">
        <v>0.34679824203074</v>
      </c>
      <c r="D72" s="283">
        <v>10.41</v>
      </c>
      <c r="E72" s="283">
        <v>0.28183603531028401</v>
      </c>
      <c r="F72" s="283">
        <v>2.8880378250590999</v>
      </c>
      <c r="G72" s="283">
        <v>80.684726444413997</v>
      </c>
      <c r="H72" s="283">
        <v>1.6277359327814399E-3</v>
      </c>
      <c r="I72" s="283">
        <v>4.7305812073357399E-2</v>
      </c>
      <c r="J72" s="283">
        <v>2.7761267605633799</v>
      </c>
      <c r="K72" s="283">
        <v>18.686639278245</v>
      </c>
      <c r="L72" s="283">
        <v>0</v>
      </c>
      <c r="M72" s="283">
        <v>0</v>
      </c>
      <c r="N72" s="283">
        <v>0.40209940262353799</v>
      </c>
      <c r="O72" s="283">
        <v>0.40209940262353799</v>
      </c>
      <c r="P72" s="283">
        <v>80.637420632340707</v>
      </c>
      <c r="Q72" s="283">
        <v>18.613681723005101</v>
      </c>
      <c r="R72" s="283">
        <v>0</v>
      </c>
      <c r="S72" s="283">
        <v>0</v>
      </c>
      <c r="T72" s="283">
        <v>0</v>
      </c>
      <c r="U72" s="283">
        <v>0</v>
      </c>
      <c r="V72" s="283">
        <v>0</v>
      </c>
      <c r="W72" s="283">
        <v>0</v>
      </c>
      <c r="X72" s="283">
        <v>0</v>
      </c>
      <c r="Y72" s="283">
        <v>0</v>
      </c>
      <c r="Z72" s="283">
        <v>4.7305812073357399E-2</v>
      </c>
      <c r="AA72" s="283">
        <v>2.7761267605633799</v>
      </c>
      <c r="AB72" s="283">
        <v>10.5351936619718</v>
      </c>
      <c r="AC72" s="283">
        <v>0.28183603531028401</v>
      </c>
      <c r="AD72" s="283">
        <v>2.8880378250590999</v>
      </c>
      <c r="AE72" s="283">
        <v>-4.0733569739952701E-2</v>
      </c>
      <c r="AF72" s="283">
        <v>7.2957555239896194E-2</v>
      </c>
      <c r="AG72" s="283">
        <v>4.7399086757990903</v>
      </c>
      <c r="AH72" s="283">
        <v>6.3601698630136996</v>
      </c>
      <c r="AI72" s="283">
        <v>3001.74532</v>
      </c>
      <c r="AJ72" s="283">
        <v>0.34679824203074</v>
      </c>
      <c r="AK72" s="283">
        <v>0</v>
      </c>
      <c r="AL72" s="283">
        <v>0</v>
      </c>
      <c r="AM72" s="283">
        <v>0</v>
      </c>
      <c r="AN72" s="283">
        <v>0</v>
      </c>
      <c r="AO72" s="283">
        <v>0</v>
      </c>
      <c r="AP72" s="283">
        <v>0</v>
      </c>
      <c r="AQ72" s="283">
        <v>0</v>
      </c>
      <c r="AR72" s="283">
        <v>0</v>
      </c>
      <c r="AS72" s="283">
        <v>0</v>
      </c>
      <c r="AT72" s="283"/>
      <c r="AU72" s="283">
        <v>0</v>
      </c>
      <c r="AV72" s="283">
        <v>0.40209940262353799</v>
      </c>
      <c r="AW72" s="283">
        <v>0</v>
      </c>
      <c r="AX72" s="283">
        <v>0</v>
      </c>
      <c r="AY72" s="283">
        <v>0</v>
      </c>
      <c r="AZ72" s="283">
        <v>0</v>
      </c>
      <c r="BA72" s="283">
        <v>0</v>
      </c>
      <c r="BB72" s="283">
        <v>0</v>
      </c>
      <c r="BC72" s="283">
        <v>0</v>
      </c>
    </row>
    <row r="73" spans="1:55" x14ac:dyDescent="0.2">
      <c r="A73" s="282">
        <v>7556</v>
      </c>
      <c r="B73" s="282" t="s">
        <v>372</v>
      </c>
      <c r="C73" s="283">
        <v>4.7167855132959504</v>
      </c>
      <c r="D73" s="283">
        <v>70537.412339999995</v>
      </c>
      <c r="E73" s="283">
        <v>6.6694129435929996</v>
      </c>
      <c r="F73" s="283">
        <v>0</v>
      </c>
      <c r="G73" s="283">
        <v>7.7347922626937704</v>
      </c>
      <c r="H73" s="283">
        <v>0.31896617461997001</v>
      </c>
      <c r="I73" s="283">
        <v>3.1499319580501499</v>
      </c>
      <c r="J73" s="283">
        <v>0.78323489963660498</v>
      </c>
      <c r="K73" s="283">
        <v>85.595794793713196</v>
      </c>
      <c r="L73" s="283">
        <v>3.1499319580501499</v>
      </c>
      <c r="M73" s="283">
        <v>0.78323489963660498</v>
      </c>
      <c r="N73" s="283">
        <v>13.3650867882501</v>
      </c>
      <c r="O73" s="283">
        <v>13.3650867882501</v>
      </c>
      <c r="P73" s="283">
        <v>4.5848603046436303</v>
      </c>
      <c r="Q73" s="283">
        <v>8.2065902643451096</v>
      </c>
      <c r="R73" s="283">
        <v>72.672419016072197</v>
      </c>
      <c r="S73" s="283">
        <v>0</v>
      </c>
      <c r="T73" s="283">
        <v>3.1499319580501499</v>
      </c>
      <c r="U73" s="283">
        <v>0.78323489963660498</v>
      </c>
      <c r="V73" s="283">
        <v>-3.07276527613785E-2</v>
      </c>
      <c r="W73" s="283">
        <v>0</v>
      </c>
      <c r="X73" s="283">
        <v>0</v>
      </c>
      <c r="Y73" s="283">
        <v>0</v>
      </c>
      <c r="Z73" s="283">
        <v>0</v>
      </c>
      <c r="AA73" s="283">
        <v>0</v>
      </c>
      <c r="AB73" s="283">
        <v>0</v>
      </c>
      <c r="AC73" s="283">
        <v>6.6694129435929996</v>
      </c>
      <c r="AD73" s="283">
        <v>0</v>
      </c>
      <c r="AE73" s="283">
        <v>0</v>
      </c>
      <c r="AF73" s="283">
        <v>0</v>
      </c>
      <c r="AG73" s="283">
        <v>0</v>
      </c>
      <c r="AH73" s="283">
        <v>0</v>
      </c>
      <c r="AI73" s="283">
        <v>1495455.1599000001</v>
      </c>
      <c r="AJ73" s="283">
        <v>3.39664614239565</v>
      </c>
      <c r="AK73" s="283">
        <v>1.3201393709003</v>
      </c>
      <c r="AL73" s="283">
        <v>0</v>
      </c>
      <c r="AM73" s="283">
        <v>0</v>
      </c>
      <c r="AN73" s="283">
        <v>0</v>
      </c>
      <c r="AO73" s="283">
        <v>0</v>
      </c>
      <c r="AP73" s="283">
        <v>0</v>
      </c>
      <c r="AQ73" s="283">
        <v>0</v>
      </c>
      <c r="AR73" s="283">
        <v>0</v>
      </c>
      <c r="AS73" s="283">
        <v>0</v>
      </c>
      <c r="AT73" s="283"/>
      <c r="AU73" s="283">
        <v>69.126677129465193</v>
      </c>
      <c r="AV73" s="283">
        <v>13.3650867882501</v>
      </c>
      <c r="AW73" s="283">
        <v>0</v>
      </c>
      <c r="AX73" s="283">
        <v>0</v>
      </c>
      <c r="AY73" s="283">
        <v>0</v>
      </c>
      <c r="AZ73" s="283">
        <v>0</v>
      </c>
      <c r="BA73" s="283">
        <v>0</v>
      </c>
      <c r="BB73" s="283">
        <v>0</v>
      </c>
      <c r="BC73" s="283">
        <v>0</v>
      </c>
    </row>
    <row r="74" spans="1:55" x14ac:dyDescent="0.2">
      <c r="A74" s="282">
        <v>7558</v>
      </c>
      <c r="B74" s="282" t="s">
        <v>373</v>
      </c>
      <c r="C74" s="283">
        <v>0</v>
      </c>
      <c r="D74" s="283">
        <v>0</v>
      </c>
      <c r="E74" s="283">
        <v>0</v>
      </c>
      <c r="F74" s="283">
        <v>0</v>
      </c>
      <c r="G74" s="283">
        <v>42.9977626461204</v>
      </c>
      <c r="H74" s="283">
        <v>1E-8</v>
      </c>
      <c r="I74" s="283">
        <v>0</v>
      </c>
      <c r="J74" s="283">
        <v>0</v>
      </c>
      <c r="K74" s="283">
        <v>57.0022373538796</v>
      </c>
      <c r="L74" s="283">
        <v>0</v>
      </c>
      <c r="M74" s="283">
        <v>0</v>
      </c>
      <c r="N74" s="283">
        <v>0</v>
      </c>
      <c r="O74" s="283">
        <v>0</v>
      </c>
      <c r="P74" s="283">
        <v>42.9977626461204</v>
      </c>
      <c r="Q74" s="283">
        <v>57.0022373538796</v>
      </c>
      <c r="R74" s="283">
        <v>0</v>
      </c>
      <c r="S74" s="283">
        <v>0</v>
      </c>
      <c r="T74" s="283">
        <v>0</v>
      </c>
      <c r="U74" s="283">
        <v>0</v>
      </c>
      <c r="V74" s="283">
        <v>0</v>
      </c>
      <c r="W74" s="283">
        <v>0</v>
      </c>
      <c r="X74" s="283">
        <v>0</v>
      </c>
      <c r="Y74" s="283">
        <v>0</v>
      </c>
      <c r="Z74" s="283">
        <v>0</v>
      </c>
      <c r="AA74" s="283">
        <v>0</v>
      </c>
      <c r="AB74" s="283">
        <v>0</v>
      </c>
      <c r="AC74" s="283">
        <v>0</v>
      </c>
      <c r="AD74" s="283">
        <v>0</v>
      </c>
      <c r="AE74" s="283">
        <v>0</v>
      </c>
      <c r="AF74" s="283">
        <v>0</v>
      </c>
      <c r="AG74" s="283">
        <v>0</v>
      </c>
      <c r="AH74" s="283">
        <v>0</v>
      </c>
      <c r="AI74" s="283">
        <v>80.259990000000002</v>
      </c>
      <c r="AJ74" s="283">
        <v>0</v>
      </c>
      <c r="AK74" s="283">
        <v>0</v>
      </c>
      <c r="AL74" s="283">
        <v>0</v>
      </c>
      <c r="AM74" s="283">
        <v>0</v>
      </c>
      <c r="AN74" s="283">
        <v>0</v>
      </c>
      <c r="AO74" s="283">
        <v>0</v>
      </c>
      <c r="AP74" s="283">
        <v>0</v>
      </c>
      <c r="AQ74" s="283">
        <v>0</v>
      </c>
      <c r="AR74" s="283">
        <v>0</v>
      </c>
      <c r="AS74" s="283">
        <v>0</v>
      </c>
      <c r="AT74" s="283"/>
      <c r="AU74" s="283">
        <v>0</v>
      </c>
      <c r="AV74" s="283">
        <v>0</v>
      </c>
      <c r="AW74" s="283">
        <v>0</v>
      </c>
      <c r="AX74" s="283">
        <v>0</v>
      </c>
      <c r="AY74" s="283">
        <v>0</v>
      </c>
      <c r="AZ74" s="283">
        <v>0</v>
      </c>
      <c r="BA74" s="283">
        <v>0</v>
      </c>
      <c r="BB74" s="283">
        <v>0</v>
      </c>
      <c r="BC74" s="283">
        <v>0</v>
      </c>
    </row>
    <row r="75" spans="1:55" x14ac:dyDescent="0.2">
      <c r="A75" s="282">
        <v>7560</v>
      </c>
      <c r="B75" s="282" t="s">
        <v>374</v>
      </c>
      <c r="C75" s="283">
        <v>0</v>
      </c>
      <c r="D75" s="283">
        <v>0</v>
      </c>
      <c r="E75" s="283">
        <v>0</v>
      </c>
      <c r="F75" s="283">
        <v>0</v>
      </c>
      <c r="G75" s="283">
        <v>0</v>
      </c>
      <c r="H75" s="283">
        <v>0</v>
      </c>
      <c r="I75" s="283">
        <v>0</v>
      </c>
      <c r="J75" s="283">
        <v>0</v>
      </c>
      <c r="K75" s="283">
        <v>0</v>
      </c>
      <c r="L75" s="283">
        <v>0</v>
      </c>
      <c r="M75" s="283">
        <v>0</v>
      </c>
      <c r="N75" s="283">
        <v>0</v>
      </c>
      <c r="O75" s="283">
        <v>0</v>
      </c>
      <c r="P75" s="283">
        <v>0</v>
      </c>
      <c r="Q75" s="283">
        <v>0</v>
      </c>
      <c r="R75" s="283">
        <v>0</v>
      </c>
      <c r="S75" s="283">
        <v>0</v>
      </c>
      <c r="T75" s="283">
        <v>0</v>
      </c>
      <c r="U75" s="283">
        <v>0</v>
      </c>
      <c r="V75" s="283">
        <v>0</v>
      </c>
      <c r="W75" s="283">
        <v>0</v>
      </c>
      <c r="X75" s="283">
        <v>0</v>
      </c>
      <c r="Y75" s="283">
        <v>0</v>
      </c>
      <c r="Z75" s="283">
        <v>0</v>
      </c>
      <c r="AA75" s="283">
        <v>0</v>
      </c>
      <c r="AB75" s="283">
        <v>0</v>
      </c>
      <c r="AC75" s="283">
        <v>0</v>
      </c>
      <c r="AD75" s="283">
        <v>0</v>
      </c>
      <c r="AE75" s="283">
        <v>0</v>
      </c>
      <c r="AF75" s="283">
        <v>0</v>
      </c>
      <c r="AG75" s="283">
        <v>0</v>
      </c>
      <c r="AH75" s="283">
        <v>0</v>
      </c>
      <c r="AI75" s="283">
        <v>0</v>
      </c>
      <c r="AJ75" s="283">
        <v>0</v>
      </c>
      <c r="AK75" s="283">
        <v>0</v>
      </c>
      <c r="AL75" s="283">
        <v>0</v>
      </c>
      <c r="AM75" s="283">
        <v>0</v>
      </c>
      <c r="AN75" s="283">
        <v>0</v>
      </c>
      <c r="AO75" s="283">
        <v>0</v>
      </c>
      <c r="AP75" s="283">
        <v>0</v>
      </c>
      <c r="AQ75" s="283">
        <v>0</v>
      </c>
      <c r="AR75" s="283">
        <v>0</v>
      </c>
      <c r="AS75" s="283">
        <v>0</v>
      </c>
      <c r="AT75" s="283"/>
      <c r="AU75" s="283">
        <v>0</v>
      </c>
      <c r="AV75" s="283">
        <v>0</v>
      </c>
      <c r="AW75" s="283">
        <v>0</v>
      </c>
      <c r="AX75" s="283">
        <v>0</v>
      </c>
      <c r="AY75" s="283">
        <v>0</v>
      </c>
      <c r="AZ75" s="283">
        <v>0</v>
      </c>
      <c r="BA75" s="283">
        <v>0</v>
      </c>
      <c r="BB75" s="283">
        <v>0</v>
      </c>
      <c r="BC75" s="283">
        <v>0</v>
      </c>
    </row>
    <row r="76" spans="1:55" x14ac:dyDescent="0.2">
      <c r="A76" s="282">
        <v>7567</v>
      </c>
      <c r="B76" s="282" t="s">
        <v>375</v>
      </c>
      <c r="C76" s="283">
        <v>0</v>
      </c>
      <c r="D76" s="283">
        <v>0</v>
      </c>
      <c r="E76" s="283">
        <v>0</v>
      </c>
      <c r="F76" s="283">
        <v>0</v>
      </c>
      <c r="G76" s="283">
        <v>100</v>
      </c>
      <c r="H76" s="283">
        <v>2.8695752156021901</v>
      </c>
      <c r="I76" s="283">
        <v>87.958777325787906</v>
      </c>
      <c r="J76" s="283">
        <v>3.26240915438582</v>
      </c>
      <c r="K76" s="283">
        <v>0</v>
      </c>
      <c r="L76" s="283">
        <v>87.958777325787906</v>
      </c>
      <c r="M76" s="283">
        <v>3.26240915438582</v>
      </c>
      <c r="N76" s="283">
        <v>0</v>
      </c>
      <c r="O76" s="283">
        <v>0</v>
      </c>
      <c r="P76" s="283">
        <v>12.041222674212101</v>
      </c>
      <c r="Q76" s="283">
        <v>0</v>
      </c>
      <c r="R76" s="283">
        <v>0</v>
      </c>
      <c r="S76" s="283">
        <v>0</v>
      </c>
      <c r="T76" s="283">
        <v>87.958777325787906</v>
      </c>
      <c r="U76" s="283">
        <v>3.26240915438582</v>
      </c>
      <c r="V76" s="283">
        <v>0.35004746917590202</v>
      </c>
      <c r="W76" s="283">
        <v>0</v>
      </c>
      <c r="X76" s="283">
        <v>0</v>
      </c>
      <c r="Y76" s="283">
        <v>0</v>
      </c>
      <c r="Z76" s="283">
        <v>0</v>
      </c>
      <c r="AA76" s="283">
        <v>0</v>
      </c>
      <c r="AB76" s="283">
        <v>0</v>
      </c>
      <c r="AC76" s="283">
        <v>0</v>
      </c>
      <c r="AD76" s="283">
        <v>0</v>
      </c>
      <c r="AE76" s="283">
        <v>0</v>
      </c>
      <c r="AF76" s="283">
        <v>0</v>
      </c>
      <c r="AG76" s="283">
        <v>0</v>
      </c>
      <c r="AH76" s="283">
        <v>0</v>
      </c>
      <c r="AI76" s="283">
        <v>7330336.6600000001</v>
      </c>
      <c r="AJ76" s="283">
        <v>0</v>
      </c>
      <c r="AK76" s="283">
        <v>0</v>
      </c>
      <c r="AL76" s="283">
        <v>0</v>
      </c>
      <c r="AM76" s="283">
        <v>0</v>
      </c>
      <c r="AN76" s="283">
        <v>0</v>
      </c>
      <c r="AO76" s="283">
        <v>0</v>
      </c>
      <c r="AP76" s="283">
        <v>0</v>
      </c>
      <c r="AQ76" s="283">
        <v>0</v>
      </c>
      <c r="AR76" s="283">
        <v>0</v>
      </c>
      <c r="AS76" s="283">
        <v>0</v>
      </c>
      <c r="AT76" s="283"/>
      <c r="AU76" s="283">
        <v>87.958777325787906</v>
      </c>
      <c r="AV76" s="283">
        <v>0</v>
      </c>
      <c r="AW76" s="283">
        <v>0</v>
      </c>
      <c r="AX76" s="283">
        <v>0</v>
      </c>
      <c r="AY76" s="283">
        <v>0</v>
      </c>
      <c r="AZ76" s="283">
        <v>0</v>
      </c>
      <c r="BA76" s="283">
        <v>0</v>
      </c>
      <c r="BB76" s="283">
        <v>0</v>
      </c>
      <c r="BC76" s="283">
        <v>0</v>
      </c>
    </row>
    <row r="77" spans="1:55" x14ac:dyDescent="0.2">
      <c r="A77" s="282">
        <v>7576</v>
      </c>
      <c r="B77" s="282" t="s">
        <v>376</v>
      </c>
      <c r="C77" s="283">
        <v>0</v>
      </c>
      <c r="D77" s="283">
        <v>0</v>
      </c>
      <c r="E77" s="283">
        <v>0</v>
      </c>
      <c r="F77" s="283">
        <v>0</v>
      </c>
      <c r="G77" s="283">
        <v>100</v>
      </c>
      <c r="H77" s="283">
        <v>1E-8</v>
      </c>
      <c r="I77" s="283">
        <v>0</v>
      </c>
      <c r="J77" s="283">
        <v>0</v>
      </c>
      <c r="K77" s="283">
        <v>0</v>
      </c>
      <c r="L77" s="283">
        <v>0</v>
      </c>
      <c r="M77" s="283">
        <v>0</v>
      </c>
      <c r="N77" s="283">
        <v>0</v>
      </c>
      <c r="O77" s="283">
        <v>0</v>
      </c>
      <c r="P77" s="283">
        <v>100</v>
      </c>
      <c r="Q77" s="283">
        <v>0</v>
      </c>
      <c r="R77" s="283">
        <v>0</v>
      </c>
      <c r="S77" s="283">
        <v>0</v>
      </c>
      <c r="T77" s="283">
        <v>0</v>
      </c>
      <c r="U77" s="283">
        <v>0</v>
      </c>
      <c r="V77" s="283">
        <v>0</v>
      </c>
      <c r="W77" s="283">
        <v>0</v>
      </c>
      <c r="X77" s="283">
        <v>0</v>
      </c>
      <c r="Y77" s="283">
        <v>0</v>
      </c>
      <c r="Z77" s="283">
        <v>0</v>
      </c>
      <c r="AA77" s="283">
        <v>0</v>
      </c>
      <c r="AB77" s="283">
        <v>0</v>
      </c>
      <c r="AC77" s="283">
        <v>0</v>
      </c>
      <c r="AD77" s="283">
        <v>0</v>
      </c>
      <c r="AE77" s="283">
        <v>0</v>
      </c>
      <c r="AF77" s="283">
        <v>0</v>
      </c>
      <c r="AG77" s="283">
        <v>0</v>
      </c>
      <c r="AH77" s="283">
        <v>0</v>
      </c>
      <c r="AI77" s="283">
        <v>635.11</v>
      </c>
      <c r="AJ77" s="283">
        <v>0</v>
      </c>
      <c r="AK77" s="283">
        <v>0</v>
      </c>
      <c r="AL77" s="283">
        <v>0</v>
      </c>
      <c r="AM77" s="283">
        <v>0</v>
      </c>
      <c r="AN77" s="283">
        <v>0</v>
      </c>
      <c r="AO77" s="283">
        <v>0</v>
      </c>
      <c r="AP77" s="283">
        <v>0</v>
      </c>
      <c r="AQ77" s="283">
        <v>0</v>
      </c>
      <c r="AR77" s="283">
        <v>0</v>
      </c>
      <c r="AS77" s="283">
        <v>0</v>
      </c>
      <c r="AT77" s="283"/>
      <c r="AU77" s="283">
        <v>0</v>
      </c>
      <c r="AV77" s="283">
        <v>0</v>
      </c>
      <c r="AW77" s="283">
        <v>0</v>
      </c>
      <c r="AX77" s="283">
        <v>0</v>
      </c>
      <c r="AY77" s="283">
        <v>0</v>
      </c>
      <c r="AZ77" s="283">
        <v>0</v>
      </c>
      <c r="BA77" s="283">
        <v>0</v>
      </c>
      <c r="BB77" s="283">
        <v>0</v>
      </c>
      <c r="BC77" s="283">
        <v>0</v>
      </c>
    </row>
    <row r="78" spans="1:55" x14ac:dyDescent="0.2">
      <c r="A78" s="282">
        <v>7577</v>
      </c>
      <c r="B78" s="282" t="s">
        <v>377</v>
      </c>
      <c r="C78" s="283">
        <v>49.627696618903997</v>
      </c>
      <c r="D78" s="283">
        <v>2153988.2799999998</v>
      </c>
      <c r="E78" s="283">
        <v>20.441318017075801</v>
      </c>
      <c r="F78" s="283">
        <v>3.8887316703633301</v>
      </c>
      <c r="G78" s="283">
        <v>27.773801244508999</v>
      </c>
      <c r="H78" s="283">
        <v>1.5002367062667199</v>
      </c>
      <c r="I78" s="283">
        <v>16.814497920170801</v>
      </c>
      <c r="J78" s="283">
        <v>2.4780564488764001</v>
      </c>
      <c r="K78" s="283">
        <v>27.522047318978199</v>
      </c>
      <c r="L78" s="283">
        <v>20.345956519809601</v>
      </c>
      <c r="M78" s="283">
        <v>2.4547411391023499</v>
      </c>
      <c r="N78" s="283">
        <v>16.909859417437101</v>
      </c>
      <c r="O78" s="283">
        <v>16.909859417437101</v>
      </c>
      <c r="P78" s="283">
        <v>10.9593033243381</v>
      </c>
      <c r="Q78" s="283">
        <v>2.1571841195111601</v>
      </c>
      <c r="R78" s="283">
        <v>0</v>
      </c>
      <c r="S78" s="283">
        <v>0</v>
      </c>
      <c r="T78" s="283">
        <v>12.2257085791521</v>
      </c>
      <c r="U78" s="283">
        <v>2.0381799344924301</v>
      </c>
      <c r="V78" s="283">
        <v>0.20942442515222101</v>
      </c>
      <c r="W78" s="283">
        <v>8.1202479406575208</v>
      </c>
      <c r="X78" s="283">
        <v>3.08190867513808</v>
      </c>
      <c r="Y78" s="283">
        <v>-1.42556255203931</v>
      </c>
      <c r="Z78" s="283">
        <v>4.5887893410187601</v>
      </c>
      <c r="AA78" s="283">
        <v>3.65</v>
      </c>
      <c r="AB78" s="283">
        <v>2.3934000000000002</v>
      </c>
      <c r="AC78" s="283">
        <v>12.3210700764183</v>
      </c>
      <c r="AD78" s="283">
        <v>4.4204714238764904</v>
      </c>
      <c r="AE78" s="283">
        <v>-9.9553333552741999E-2</v>
      </c>
      <c r="AF78" s="283">
        <v>0</v>
      </c>
      <c r="AG78" s="283">
        <v>0</v>
      </c>
      <c r="AH78" s="283">
        <v>0</v>
      </c>
      <c r="AI78" s="283">
        <v>4340294.687744</v>
      </c>
      <c r="AJ78" s="283">
        <v>15.6806041746846</v>
      </c>
      <c r="AK78" s="283">
        <v>33.9470924442194</v>
      </c>
      <c r="AL78" s="283">
        <v>0</v>
      </c>
      <c r="AM78" s="283">
        <v>4.9305039264795196</v>
      </c>
      <c r="AN78" s="283">
        <v>0</v>
      </c>
      <c r="AO78" s="283">
        <v>0</v>
      </c>
      <c r="AP78" s="283">
        <v>0</v>
      </c>
      <c r="AQ78" s="283">
        <v>0</v>
      </c>
      <c r="AR78" s="283">
        <v>0</v>
      </c>
      <c r="AS78" s="283">
        <v>0</v>
      </c>
      <c r="AT78" s="283"/>
      <c r="AU78" s="283">
        <v>20.345956519809601</v>
      </c>
      <c r="AV78" s="283">
        <v>16.909859417437101</v>
      </c>
      <c r="AW78" s="283">
        <v>0</v>
      </c>
      <c r="AX78" s="283">
        <v>0</v>
      </c>
      <c r="AY78" s="283">
        <v>0</v>
      </c>
      <c r="AZ78" s="283">
        <v>0</v>
      </c>
      <c r="BA78" s="283">
        <v>0</v>
      </c>
      <c r="BB78" s="283">
        <v>0</v>
      </c>
      <c r="BC78" s="283">
        <v>0</v>
      </c>
    </row>
    <row r="79" spans="1:55" x14ac:dyDescent="0.2">
      <c r="A79" s="282">
        <v>7578</v>
      </c>
      <c r="B79" s="282" t="s">
        <v>378</v>
      </c>
      <c r="C79" s="283">
        <v>39.513424927407101</v>
      </c>
      <c r="D79" s="283">
        <v>778514.54</v>
      </c>
      <c r="E79" s="283">
        <v>21.874721401725701</v>
      </c>
      <c r="F79" s="283">
        <v>3.9120125321062198</v>
      </c>
      <c r="G79" s="283">
        <v>36.642106231998397</v>
      </c>
      <c r="H79" s="283">
        <v>1.3241474781934</v>
      </c>
      <c r="I79" s="283">
        <v>24.338535631004699</v>
      </c>
      <c r="J79" s="283">
        <v>1.99352796198968</v>
      </c>
      <c r="K79" s="283">
        <v>19.028510797840202</v>
      </c>
      <c r="L79" s="283">
        <v>26.282608553705</v>
      </c>
      <c r="M79" s="283">
        <v>1.7406400864601499</v>
      </c>
      <c r="N79" s="283">
        <v>19.9306484790254</v>
      </c>
      <c r="O79" s="283">
        <v>19.9306484790254</v>
      </c>
      <c r="P79" s="283">
        <v>12.3035706009937</v>
      </c>
      <c r="Q79" s="283">
        <v>1.9697474388688101</v>
      </c>
      <c r="R79" s="283">
        <v>0</v>
      </c>
      <c r="S79" s="283">
        <v>0</v>
      </c>
      <c r="T79" s="283">
        <v>19.787654678826101</v>
      </c>
      <c r="U79" s="283">
        <v>1.6125628012390201</v>
      </c>
      <c r="V79" s="283">
        <v>0.120270875907371</v>
      </c>
      <c r="W79" s="283">
        <v>6.4949538748788198</v>
      </c>
      <c r="X79" s="283">
        <v>2.1308428717269701</v>
      </c>
      <c r="Y79" s="283">
        <v>-1.6391654766493</v>
      </c>
      <c r="Z79" s="283">
        <v>4.5508809521785398</v>
      </c>
      <c r="AA79" s="283">
        <v>3.65</v>
      </c>
      <c r="AB79" s="283">
        <v>2.3934000000000002</v>
      </c>
      <c r="AC79" s="283">
        <v>15.3797675268469</v>
      </c>
      <c r="AD79" s="283">
        <v>4.6642095186538102</v>
      </c>
      <c r="AE79" s="283">
        <v>-1.4688069330124599E-2</v>
      </c>
      <c r="AF79" s="283">
        <v>0</v>
      </c>
      <c r="AG79" s="283">
        <v>0</v>
      </c>
      <c r="AH79" s="283">
        <v>0</v>
      </c>
      <c r="AI79" s="283">
        <v>1970253.2529899999</v>
      </c>
      <c r="AJ79" s="283">
        <v>12.1972781740267</v>
      </c>
      <c r="AK79" s="283">
        <v>27.316146753380401</v>
      </c>
      <c r="AL79" s="283">
        <v>0</v>
      </c>
      <c r="AM79" s="283">
        <v>2.3706698582589301</v>
      </c>
      <c r="AN79" s="283">
        <v>0.877998804151082</v>
      </c>
      <c r="AO79" s="283">
        <v>0</v>
      </c>
      <c r="AP79" s="283">
        <v>0</v>
      </c>
      <c r="AQ79" s="283">
        <v>0</v>
      </c>
      <c r="AR79" s="283">
        <v>0</v>
      </c>
      <c r="AS79" s="283">
        <v>0</v>
      </c>
      <c r="AT79" s="283"/>
      <c r="AU79" s="283">
        <v>26.282608553705</v>
      </c>
      <c r="AV79" s="283">
        <v>19.9306484790254</v>
      </c>
      <c r="AW79" s="283">
        <v>0</v>
      </c>
      <c r="AX79" s="283">
        <v>0</v>
      </c>
      <c r="AY79" s="283">
        <v>0</v>
      </c>
      <c r="AZ79" s="283">
        <v>0</v>
      </c>
      <c r="BA79" s="283">
        <v>0</v>
      </c>
      <c r="BB79" s="283">
        <v>0</v>
      </c>
      <c r="BC79" s="283">
        <v>0</v>
      </c>
    </row>
    <row r="80" spans="1:55" x14ac:dyDescent="0.2">
      <c r="A80" s="282">
        <v>7582</v>
      </c>
      <c r="B80" s="282" t="s">
        <v>379</v>
      </c>
      <c r="C80" s="283">
        <v>0</v>
      </c>
      <c r="D80" s="283">
        <v>0</v>
      </c>
      <c r="E80" s="283">
        <v>40.2478305529892</v>
      </c>
      <c r="F80" s="283">
        <v>3.60809605195421</v>
      </c>
      <c r="G80" s="283">
        <v>59.7521694470109</v>
      </c>
      <c r="H80" s="283">
        <v>2.3834056551103502</v>
      </c>
      <c r="I80" s="283">
        <v>48.774272778119602</v>
      </c>
      <c r="J80" s="283">
        <v>2.91985199072478</v>
      </c>
      <c r="K80" s="283">
        <v>0</v>
      </c>
      <c r="L80" s="283">
        <v>89.022103331108795</v>
      </c>
      <c r="M80" s="283">
        <v>3.2310143798275601</v>
      </c>
      <c r="N80" s="283">
        <v>0</v>
      </c>
      <c r="O80" s="283">
        <v>0</v>
      </c>
      <c r="P80" s="283">
        <v>10.9778966688912</v>
      </c>
      <c r="Q80" s="283">
        <v>0</v>
      </c>
      <c r="R80" s="283">
        <v>0</v>
      </c>
      <c r="S80" s="283">
        <v>0</v>
      </c>
      <c r="T80" s="283">
        <v>48.774272778119602</v>
      </c>
      <c r="U80" s="283">
        <v>2.91985199072478</v>
      </c>
      <c r="V80" s="283">
        <v>0.31074577633265599</v>
      </c>
      <c r="W80" s="283">
        <v>40.2478305529892</v>
      </c>
      <c r="X80" s="283">
        <v>3.60809605195421</v>
      </c>
      <c r="Y80" s="283">
        <v>-1.36938215169466</v>
      </c>
      <c r="Z80" s="283">
        <v>0</v>
      </c>
      <c r="AA80" s="283">
        <v>0</v>
      </c>
      <c r="AB80" s="283">
        <v>0</v>
      </c>
      <c r="AC80" s="283">
        <v>0</v>
      </c>
      <c r="AD80" s="283">
        <v>0</v>
      </c>
      <c r="AE80" s="283">
        <v>0</v>
      </c>
      <c r="AF80" s="283">
        <v>0</v>
      </c>
      <c r="AG80" s="283">
        <v>0</v>
      </c>
      <c r="AH80" s="283">
        <v>0</v>
      </c>
      <c r="AI80" s="283">
        <v>436444.17</v>
      </c>
      <c r="AJ80" s="283">
        <v>0</v>
      </c>
      <c r="AK80" s="283">
        <v>0</v>
      </c>
      <c r="AL80" s="283">
        <v>0</v>
      </c>
      <c r="AM80" s="283">
        <v>0</v>
      </c>
      <c r="AN80" s="283">
        <v>0</v>
      </c>
      <c r="AO80" s="283">
        <v>0</v>
      </c>
      <c r="AP80" s="283">
        <v>0</v>
      </c>
      <c r="AQ80" s="283">
        <v>0</v>
      </c>
      <c r="AR80" s="283">
        <v>0</v>
      </c>
      <c r="AS80" s="283">
        <v>0</v>
      </c>
      <c r="AT80" s="283"/>
      <c r="AU80" s="283">
        <v>89.022103331108795</v>
      </c>
      <c r="AV80" s="283">
        <v>0</v>
      </c>
      <c r="AW80" s="283">
        <v>0</v>
      </c>
      <c r="AX80" s="283">
        <v>0</v>
      </c>
      <c r="AY80" s="283">
        <v>0</v>
      </c>
      <c r="AZ80" s="283">
        <v>0</v>
      </c>
      <c r="BA80" s="283">
        <v>0</v>
      </c>
      <c r="BB80" s="283">
        <v>0</v>
      </c>
      <c r="BC80" s="283">
        <v>0</v>
      </c>
    </row>
    <row r="81" spans="1:55" x14ac:dyDescent="0.2">
      <c r="A81" s="282">
        <v>7590</v>
      </c>
      <c r="B81" s="282" t="s">
        <v>380</v>
      </c>
      <c r="C81" s="283">
        <v>10.059049681871301</v>
      </c>
      <c r="D81" s="283">
        <v>2895.86</v>
      </c>
      <c r="E81" s="283">
        <v>40.127961454934898</v>
      </c>
      <c r="F81" s="283">
        <v>4.2150182128549503</v>
      </c>
      <c r="G81" s="283">
        <v>44.797621679818</v>
      </c>
      <c r="H81" s="283">
        <v>2.8049238144353401</v>
      </c>
      <c r="I81" s="283">
        <v>39.766151624741497</v>
      </c>
      <c r="J81" s="283">
        <v>3.1598208701516102</v>
      </c>
      <c r="K81" s="283">
        <v>11.6613302393698</v>
      </c>
      <c r="L81" s="283">
        <v>60.2091364859685</v>
      </c>
      <c r="M81" s="283">
        <v>3.48285304588779</v>
      </c>
      <c r="N81" s="283">
        <v>19.684976593707901</v>
      </c>
      <c r="O81" s="283">
        <v>19.684976593707901</v>
      </c>
      <c r="P81" s="283">
        <v>5.0314700550764497</v>
      </c>
      <c r="Q81" s="283">
        <v>5.0153671833758802</v>
      </c>
      <c r="R81" s="283">
        <v>0</v>
      </c>
      <c r="S81" s="283">
        <v>0</v>
      </c>
      <c r="T81" s="283">
        <v>32.460100991638903</v>
      </c>
      <c r="U81" s="283">
        <v>3.0494923920336499</v>
      </c>
      <c r="V81" s="283">
        <v>0.34581826179451503</v>
      </c>
      <c r="W81" s="283">
        <v>27.7490354943297</v>
      </c>
      <c r="X81" s="283">
        <v>3.9897870830287299</v>
      </c>
      <c r="Y81" s="283">
        <v>-1.22747042721091</v>
      </c>
      <c r="Z81" s="283">
        <v>7.3060506331026502</v>
      </c>
      <c r="AA81" s="283">
        <v>3.65</v>
      </c>
      <c r="AB81" s="283">
        <v>2.3934000000000002</v>
      </c>
      <c r="AC81" s="283">
        <v>12.3789259606052</v>
      </c>
      <c r="AD81" s="283">
        <v>4.7199042292884998</v>
      </c>
      <c r="AE81" s="283">
        <v>3.7608108942341102E-2</v>
      </c>
      <c r="AF81" s="283">
        <v>0</v>
      </c>
      <c r="AG81" s="283">
        <v>0</v>
      </c>
      <c r="AH81" s="283">
        <v>0</v>
      </c>
      <c r="AI81" s="283">
        <v>28788.604208000001</v>
      </c>
      <c r="AJ81" s="283">
        <v>3.4130866258773098</v>
      </c>
      <c r="AK81" s="283">
        <v>6.64596305599395</v>
      </c>
      <c r="AL81" s="283">
        <v>0</v>
      </c>
      <c r="AM81" s="283">
        <v>0</v>
      </c>
      <c r="AN81" s="283">
        <v>0</v>
      </c>
      <c r="AO81" s="283">
        <v>0</v>
      </c>
      <c r="AP81" s="283">
        <v>0</v>
      </c>
      <c r="AQ81" s="283">
        <v>0</v>
      </c>
      <c r="AR81" s="283">
        <v>0</v>
      </c>
      <c r="AS81" s="283">
        <v>0</v>
      </c>
      <c r="AT81" s="283"/>
      <c r="AU81" s="283">
        <v>60.2091364859685</v>
      </c>
      <c r="AV81" s="283">
        <v>19.684976593707901</v>
      </c>
      <c r="AW81" s="283">
        <v>0</v>
      </c>
      <c r="AX81" s="283">
        <v>0</v>
      </c>
      <c r="AY81" s="283">
        <v>0</v>
      </c>
      <c r="AZ81" s="283">
        <v>0</v>
      </c>
      <c r="BA81" s="283">
        <v>0</v>
      </c>
      <c r="BB81" s="283">
        <v>0</v>
      </c>
      <c r="BC81" s="283">
        <v>0</v>
      </c>
    </row>
    <row r="82" spans="1:55" x14ac:dyDescent="0.2">
      <c r="A82" s="282">
        <v>7708</v>
      </c>
      <c r="B82" s="282" t="s">
        <v>118</v>
      </c>
      <c r="C82" s="283">
        <v>47.055855129202598</v>
      </c>
      <c r="D82" s="283">
        <v>78511018.339520007</v>
      </c>
      <c r="E82" s="283">
        <v>30.7445276467162</v>
      </c>
      <c r="F82" s="283">
        <v>6.1291196089619602</v>
      </c>
      <c r="G82" s="283">
        <v>58.9528779553373</v>
      </c>
      <c r="H82" s="283">
        <v>3.96706978726974</v>
      </c>
      <c r="I82" s="283">
        <v>55.962669061467999</v>
      </c>
      <c r="J82" s="283">
        <v>4.17903907911254</v>
      </c>
      <c r="K82" s="283">
        <v>13.0505587920906</v>
      </c>
      <c r="L82" s="283">
        <v>86.707196708184199</v>
      </c>
      <c r="M82" s="283">
        <v>4.8704961557962303</v>
      </c>
      <c r="N82" s="283">
        <v>0</v>
      </c>
      <c r="O82" s="283">
        <v>0</v>
      </c>
      <c r="P82" s="283">
        <v>2.9902088938692999</v>
      </c>
      <c r="Q82" s="283">
        <v>7.8087504477734804</v>
      </c>
      <c r="R82" s="283">
        <v>2.0448958172645</v>
      </c>
      <c r="S82" s="283">
        <v>0</v>
      </c>
      <c r="T82" s="283">
        <v>55.962669061467999</v>
      </c>
      <c r="U82" s="283">
        <v>4.17903907911254</v>
      </c>
      <c r="V82" s="283">
        <v>0.53057989536105998</v>
      </c>
      <c r="W82" s="283">
        <v>30.7445276467162</v>
      </c>
      <c r="X82" s="283">
        <v>6.1291196089619602</v>
      </c>
      <c r="Y82" s="283">
        <v>-1.08492570420634</v>
      </c>
      <c r="Z82" s="283">
        <v>0</v>
      </c>
      <c r="AA82" s="283">
        <v>0</v>
      </c>
      <c r="AB82" s="283">
        <v>0</v>
      </c>
      <c r="AC82" s="283">
        <v>0</v>
      </c>
      <c r="AD82" s="283">
        <v>0</v>
      </c>
      <c r="AE82" s="283">
        <v>0</v>
      </c>
      <c r="AF82" s="283">
        <v>0</v>
      </c>
      <c r="AG82" s="283">
        <v>0</v>
      </c>
      <c r="AH82" s="283">
        <v>0</v>
      </c>
      <c r="AI82" s="283">
        <v>166846438.39528599</v>
      </c>
      <c r="AJ82" s="283">
        <v>14.060433189722101</v>
      </c>
      <c r="AK82" s="283">
        <v>32.995421939480501</v>
      </c>
      <c r="AL82" s="283">
        <v>0</v>
      </c>
      <c r="AM82" s="283">
        <v>0</v>
      </c>
      <c r="AN82" s="283">
        <v>0</v>
      </c>
      <c r="AO82" s="283">
        <v>0</v>
      </c>
      <c r="AP82" s="283">
        <v>0</v>
      </c>
      <c r="AQ82" s="283">
        <v>0</v>
      </c>
      <c r="AR82" s="283">
        <v>0</v>
      </c>
      <c r="AS82" s="283">
        <v>0</v>
      </c>
      <c r="AT82" s="283"/>
      <c r="AU82" s="283">
        <v>88.752092525448703</v>
      </c>
      <c r="AV82" s="283">
        <v>0</v>
      </c>
      <c r="AW82" s="283">
        <v>0</v>
      </c>
      <c r="AX82" s="283">
        <v>0</v>
      </c>
      <c r="AY82" s="283">
        <v>0</v>
      </c>
      <c r="AZ82" s="283">
        <v>0</v>
      </c>
      <c r="BA82" s="283">
        <v>0</v>
      </c>
      <c r="BB82" s="283">
        <v>0</v>
      </c>
      <c r="BC82" s="283">
        <v>0</v>
      </c>
    </row>
    <row r="83" spans="1:55" x14ac:dyDescent="0.2">
      <c r="A83" s="282">
        <v>7725</v>
      </c>
      <c r="B83" s="282" t="s">
        <v>381</v>
      </c>
      <c r="C83" s="283">
        <v>0</v>
      </c>
      <c r="D83" s="283">
        <v>0</v>
      </c>
      <c r="E83" s="283">
        <v>0</v>
      </c>
      <c r="F83" s="283">
        <v>0</v>
      </c>
      <c r="G83" s="283">
        <v>100</v>
      </c>
      <c r="H83" s="283">
        <v>1E-8</v>
      </c>
      <c r="I83" s="283">
        <v>0</v>
      </c>
      <c r="J83" s="283">
        <v>0</v>
      </c>
      <c r="K83" s="283">
        <v>0</v>
      </c>
      <c r="L83" s="283">
        <v>0</v>
      </c>
      <c r="M83" s="283">
        <v>0</v>
      </c>
      <c r="N83" s="283">
        <v>0</v>
      </c>
      <c r="O83" s="283">
        <v>0</v>
      </c>
      <c r="P83" s="283">
        <v>100</v>
      </c>
      <c r="Q83" s="283">
        <v>0</v>
      </c>
      <c r="R83" s="283">
        <v>0</v>
      </c>
      <c r="S83" s="283">
        <v>0</v>
      </c>
      <c r="T83" s="283">
        <v>0</v>
      </c>
      <c r="U83" s="283">
        <v>0</v>
      </c>
      <c r="V83" s="283">
        <v>0</v>
      </c>
      <c r="W83" s="283">
        <v>0</v>
      </c>
      <c r="X83" s="283">
        <v>0</v>
      </c>
      <c r="Y83" s="283">
        <v>0</v>
      </c>
      <c r="Z83" s="283">
        <v>0</v>
      </c>
      <c r="AA83" s="283">
        <v>0</v>
      </c>
      <c r="AB83" s="283">
        <v>0</v>
      </c>
      <c r="AC83" s="283">
        <v>0</v>
      </c>
      <c r="AD83" s="283">
        <v>0</v>
      </c>
      <c r="AE83" s="283">
        <v>0</v>
      </c>
      <c r="AF83" s="283">
        <v>0</v>
      </c>
      <c r="AG83" s="283">
        <v>0</v>
      </c>
      <c r="AH83" s="283">
        <v>0</v>
      </c>
      <c r="AI83" s="283">
        <v>153.76</v>
      </c>
      <c r="AJ83" s="283">
        <v>0</v>
      </c>
      <c r="AK83" s="283">
        <v>0</v>
      </c>
      <c r="AL83" s="283">
        <v>0</v>
      </c>
      <c r="AM83" s="283">
        <v>0</v>
      </c>
      <c r="AN83" s="283">
        <v>0</v>
      </c>
      <c r="AO83" s="283">
        <v>0</v>
      </c>
      <c r="AP83" s="283">
        <v>0</v>
      </c>
      <c r="AQ83" s="283">
        <v>0</v>
      </c>
      <c r="AR83" s="283">
        <v>0</v>
      </c>
      <c r="AS83" s="283">
        <v>0</v>
      </c>
      <c r="AT83" s="283"/>
      <c r="AU83" s="283">
        <v>0</v>
      </c>
      <c r="AV83" s="283">
        <v>0</v>
      </c>
      <c r="AW83" s="283">
        <v>0</v>
      </c>
      <c r="AX83" s="283">
        <v>0</v>
      </c>
      <c r="AY83" s="283">
        <v>0</v>
      </c>
      <c r="AZ83" s="283">
        <v>0</v>
      </c>
      <c r="BA83" s="283">
        <v>0</v>
      </c>
      <c r="BB83" s="283">
        <v>0</v>
      </c>
      <c r="BC83" s="283">
        <v>0</v>
      </c>
    </row>
    <row r="84" spans="1:55" x14ac:dyDescent="0.2">
      <c r="A84" s="282">
        <v>7732</v>
      </c>
      <c r="B84" s="282" t="s">
        <v>382</v>
      </c>
      <c r="C84" s="283">
        <v>0</v>
      </c>
      <c r="D84" s="283">
        <v>0</v>
      </c>
      <c r="E84" s="283">
        <v>51.401162405512601</v>
      </c>
      <c r="F84" s="283">
        <v>6.5357737823125897</v>
      </c>
      <c r="G84" s="283">
        <v>48.598837594487499</v>
      </c>
      <c r="H84" s="283">
        <v>6.2254067453167403</v>
      </c>
      <c r="I84" s="283">
        <v>41.465388738480399</v>
      </c>
      <c r="J84" s="283">
        <v>7.2963871765456902</v>
      </c>
      <c r="K84" s="283">
        <v>0</v>
      </c>
      <c r="L84" s="283">
        <v>70.352379799823197</v>
      </c>
      <c r="M84" s="283">
        <v>7.8896563080787301</v>
      </c>
      <c r="N84" s="283">
        <v>22.514171344169799</v>
      </c>
      <c r="O84" s="283">
        <v>22.514171344169799</v>
      </c>
      <c r="P84" s="283">
        <v>7.1334488560071003</v>
      </c>
      <c r="Q84" s="283">
        <v>0</v>
      </c>
      <c r="R84" s="283">
        <v>0</v>
      </c>
      <c r="S84" s="283">
        <v>0</v>
      </c>
      <c r="T84" s="283">
        <v>33.612237209752699</v>
      </c>
      <c r="U84" s="283">
        <v>8.1675824798062706</v>
      </c>
      <c r="V84" s="283">
        <v>1.0696396748477599</v>
      </c>
      <c r="W84" s="283">
        <v>36.740142590070498</v>
      </c>
      <c r="X84" s="283">
        <v>7.63539163319341</v>
      </c>
      <c r="Y84" s="283">
        <v>-0.97784404110281897</v>
      </c>
      <c r="Z84" s="283">
        <v>7.8531515287276497</v>
      </c>
      <c r="AA84" s="283">
        <v>3.5675882246730501</v>
      </c>
      <c r="AB84" s="283">
        <v>2.7083870151971898</v>
      </c>
      <c r="AC84" s="283">
        <v>14.661019815442099</v>
      </c>
      <c r="AD84" s="283">
        <v>3.7801594291148999</v>
      </c>
      <c r="AE84" s="283">
        <v>0.119619201419442</v>
      </c>
      <c r="AF84" s="283">
        <v>0</v>
      </c>
      <c r="AG84" s="283">
        <v>0</v>
      </c>
      <c r="AH84" s="283">
        <v>0</v>
      </c>
      <c r="AI84" s="283">
        <v>132393155.69</v>
      </c>
      <c r="AJ84" s="283">
        <v>0</v>
      </c>
      <c r="AK84" s="283">
        <v>0</v>
      </c>
      <c r="AL84" s="283">
        <v>0</v>
      </c>
      <c r="AM84" s="283">
        <v>0</v>
      </c>
      <c r="AN84" s="283">
        <v>0</v>
      </c>
      <c r="AO84" s="283">
        <v>0</v>
      </c>
      <c r="AP84" s="283">
        <v>0</v>
      </c>
      <c r="AQ84" s="283">
        <v>0</v>
      </c>
      <c r="AR84" s="283">
        <v>0</v>
      </c>
      <c r="AS84" s="283">
        <v>0</v>
      </c>
      <c r="AT84" s="283"/>
      <c r="AU84" s="283">
        <v>70.352379799823197</v>
      </c>
      <c r="AV84" s="283">
        <v>22.514171344169799</v>
      </c>
      <c r="AW84" s="283">
        <v>0</v>
      </c>
      <c r="AX84" s="283">
        <v>0</v>
      </c>
      <c r="AY84" s="283">
        <v>0</v>
      </c>
      <c r="AZ84" s="283">
        <v>0</v>
      </c>
      <c r="BA84" s="283">
        <v>0</v>
      </c>
      <c r="BB84" s="283">
        <v>0</v>
      </c>
      <c r="BC84" s="283">
        <v>0</v>
      </c>
    </row>
    <row r="85" spans="1:55" x14ac:dyDescent="0.2">
      <c r="A85" s="282">
        <v>7737</v>
      </c>
      <c r="B85" s="282" t="s">
        <v>383</v>
      </c>
      <c r="C85" s="283">
        <v>5.6392491742527903E-2</v>
      </c>
      <c r="D85" s="283">
        <v>0.14000000000000001</v>
      </c>
      <c r="E85" s="283">
        <v>0.97881253524530598</v>
      </c>
      <c r="F85" s="283">
        <v>2.2377777777777799</v>
      </c>
      <c r="G85" s="283">
        <v>98.964794973011905</v>
      </c>
      <c r="H85" s="283">
        <v>19.5387681731121</v>
      </c>
      <c r="I85" s="283">
        <v>2014.21896398936</v>
      </c>
      <c r="J85" s="283">
        <v>0.96</v>
      </c>
      <c r="K85" s="283">
        <v>0</v>
      </c>
      <c r="L85" s="283">
        <v>2014.21896398936</v>
      </c>
      <c r="M85" s="283">
        <v>0.96</v>
      </c>
      <c r="N85" s="283">
        <v>0.97881253524530598</v>
      </c>
      <c r="O85" s="283">
        <v>0.97881253524530598</v>
      </c>
      <c r="P85" s="283">
        <v>-1915.25416901635</v>
      </c>
      <c r="Q85" s="283">
        <v>0</v>
      </c>
      <c r="R85" s="283">
        <v>0</v>
      </c>
      <c r="S85" s="283">
        <v>0</v>
      </c>
      <c r="T85" s="283">
        <v>2014.21896398936</v>
      </c>
      <c r="U85" s="283">
        <v>0.96</v>
      </c>
      <c r="V85" s="283">
        <v>-1.06E-2</v>
      </c>
      <c r="W85" s="283">
        <v>0</v>
      </c>
      <c r="X85" s="283">
        <v>0</v>
      </c>
      <c r="Y85" s="283">
        <v>0</v>
      </c>
      <c r="Z85" s="283">
        <v>0</v>
      </c>
      <c r="AA85" s="283">
        <v>0</v>
      </c>
      <c r="AB85" s="283">
        <v>0</v>
      </c>
      <c r="AC85" s="283">
        <v>0.97881253524530598</v>
      </c>
      <c r="AD85" s="283">
        <v>2.2377777777777799</v>
      </c>
      <c r="AE85" s="283">
        <v>-0.103427160493827</v>
      </c>
      <c r="AF85" s="283">
        <v>0</v>
      </c>
      <c r="AG85" s="283">
        <v>0</v>
      </c>
      <c r="AH85" s="283">
        <v>0</v>
      </c>
      <c r="AI85" s="283">
        <v>248.26</v>
      </c>
      <c r="AJ85" s="283">
        <v>5.6392491742527903E-2</v>
      </c>
      <c r="AK85" s="283">
        <v>0</v>
      </c>
      <c r="AL85" s="283">
        <v>0</v>
      </c>
      <c r="AM85" s="283">
        <v>0</v>
      </c>
      <c r="AN85" s="283">
        <v>0</v>
      </c>
      <c r="AO85" s="283">
        <v>0</v>
      </c>
      <c r="AP85" s="283">
        <v>0</v>
      </c>
      <c r="AQ85" s="283">
        <v>0</v>
      </c>
      <c r="AR85" s="283">
        <v>0</v>
      </c>
      <c r="AS85" s="283">
        <v>0</v>
      </c>
      <c r="AT85" s="283"/>
      <c r="AU85" s="283">
        <v>2014.21896398936</v>
      </c>
      <c r="AV85" s="283">
        <v>0.97881253524530598</v>
      </c>
      <c r="AW85" s="283">
        <v>0</v>
      </c>
      <c r="AX85" s="283">
        <v>0</v>
      </c>
      <c r="AY85" s="283">
        <v>0</v>
      </c>
      <c r="AZ85" s="283">
        <v>0</v>
      </c>
      <c r="BA85" s="283">
        <v>0</v>
      </c>
      <c r="BB85" s="283">
        <v>0</v>
      </c>
      <c r="BC85" s="283">
        <v>0</v>
      </c>
    </row>
    <row r="86" spans="1:55" x14ac:dyDescent="0.2">
      <c r="A86" s="282">
        <v>7743</v>
      </c>
      <c r="B86" s="282" t="s">
        <v>384</v>
      </c>
      <c r="C86" s="283">
        <v>89.320322239607705</v>
      </c>
      <c r="D86" s="283">
        <v>2494992.8918699999</v>
      </c>
      <c r="E86" s="283">
        <v>0.27073693297667101</v>
      </c>
      <c r="F86" s="283">
        <v>4.0220993002332603</v>
      </c>
      <c r="G86" s="283">
        <v>1.1123812784210001</v>
      </c>
      <c r="H86" s="283">
        <v>3.38548871445647</v>
      </c>
      <c r="I86" s="283">
        <v>0.50100251574721999</v>
      </c>
      <c r="J86" s="283">
        <v>7.5168369115119802</v>
      </c>
      <c r="K86" s="283">
        <v>96.089035720074193</v>
      </c>
      <c r="L86" s="283">
        <v>0.771739448723891</v>
      </c>
      <c r="M86" s="283">
        <v>6.2908343480816296</v>
      </c>
      <c r="N86" s="283">
        <v>0</v>
      </c>
      <c r="O86" s="283">
        <v>0</v>
      </c>
      <c r="P86" s="283">
        <v>0.611378762673777</v>
      </c>
      <c r="Q86" s="283">
        <v>9.2965595489946296</v>
      </c>
      <c r="R86" s="283">
        <v>0</v>
      </c>
      <c r="S86" s="283">
        <v>0</v>
      </c>
      <c r="T86" s="283">
        <v>0.50100251574721999</v>
      </c>
      <c r="U86" s="283">
        <v>7.5168369115119802</v>
      </c>
      <c r="V86" s="283">
        <v>0.97223969502413399</v>
      </c>
      <c r="W86" s="283">
        <v>0.27073693297667101</v>
      </c>
      <c r="X86" s="283">
        <v>4.0220993002332603</v>
      </c>
      <c r="Y86" s="283">
        <v>-1.4028316620650301</v>
      </c>
      <c r="Z86" s="283">
        <v>0</v>
      </c>
      <c r="AA86" s="283">
        <v>0</v>
      </c>
      <c r="AB86" s="283">
        <v>0</v>
      </c>
      <c r="AC86" s="283">
        <v>0</v>
      </c>
      <c r="AD86" s="283">
        <v>0</v>
      </c>
      <c r="AE86" s="283">
        <v>0</v>
      </c>
      <c r="AF86" s="283">
        <v>0</v>
      </c>
      <c r="AG86" s="283">
        <v>0</v>
      </c>
      <c r="AH86" s="283">
        <v>0</v>
      </c>
      <c r="AI86" s="283">
        <v>2793309.3268260001</v>
      </c>
      <c r="AJ86" s="283">
        <v>2.5278460685281101</v>
      </c>
      <c r="AK86" s="283">
        <v>86.792476171079599</v>
      </c>
      <c r="AL86" s="283">
        <v>0</v>
      </c>
      <c r="AM86" s="283">
        <v>0</v>
      </c>
      <c r="AN86" s="283">
        <v>0</v>
      </c>
      <c r="AO86" s="283">
        <v>0</v>
      </c>
      <c r="AP86" s="283">
        <v>0</v>
      </c>
      <c r="AQ86" s="283">
        <v>0</v>
      </c>
      <c r="AR86" s="283">
        <v>0</v>
      </c>
      <c r="AS86" s="283">
        <v>0</v>
      </c>
      <c r="AT86" s="283"/>
      <c r="AU86" s="283">
        <v>0.771739448723891</v>
      </c>
      <c r="AV86" s="283">
        <v>0</v>
      </c>
      <c r="AW86" s="283">
        <v>0</v>
      </c>
      <c r="AX86" s="283">
        <v>0</v>
      </c>
      <c r="AY86" s="283">
        <v>0</v>
      </c>
      <c r="AZ86" s="283">
        <v>0</v>
      </c>
      <c r="BA86" s="283">
        <v>0</v>
      </c>
      <c r="BB86" s="283">
        <v>0</v>
      </c>
      <c r="BC86" s="283">
        <v>0</v>
      </c>
    </row>
    <row r="87" spans="1:55" x14ac:dyDescent="0.2">
      <c r="A87" s="282">
        <v>7744</v>
      </c>
      <c r="B87" s="282" t="s">
        <v>385</v>
      </c>
      <c r="C87" s="283">
        <v>0</v>
      </c>
      <c r="D87" s="283">
        <v>0</v>
      </c>
      <c r="E87" s="283">
        <v>0</v>
      </c>
      <c r="F87" s="283">
        <v>0</v>
      </c>
      <c r="G87" s="283">
        <v>100</v>
      </c>
      <c r="H87" s="283">
        <v>1E-8</v>
      </c>
      <c r="I87" s="283">
        <v>0</v>
      </c>
      <c r="J87" s="283">
        <v>0</v>
      </c>
      <c r="K87" s="283">
        <v>0</v>
      </c>
      <c r="L87" s="283">
        <v>0</v>
      </c>
      <c r="M87" s="283">
        <v>0</v>
      </c>
      <c r="N87" s="283">
        <v>0</v>
      </c>
      <c r="O87" s="283">
        <v>0</v>
      </c>
      <c r="P87" s="283">
        <v>100</v>
      </c>
      <c r="Q87" s="283">
        <v>0</v>
      </c>
      <c r="R87" s="283">
        <v>0</v>
      </c>
      <c r="S87" s="283">
        <v>0</v>
      </c>
      <c r="T87" s="283">
        <v>0</v>
      </c>
      <c r="U87" s="283">
        <v>0</v>
      </c>
      <c r="V87" s="283">
        <v>0</v>
      </c>
      <c r="W87" s="283">
        <v>0</v>
      </c>
      <c r="X87" s="283">
        <v>0</v>
      </c>
      <c r="Y87" s="283">
        <v>0</v>
      </c>
      <c r="Z87" s="283">
        <v>0</v>
      </c>
      <c r="AA87" s="283">
        <v>0</v>
      </c>
      <c r="AB87" s="283">
        <v>0</v>
      </c>
      <c r="AC87" s="283">
        <v>0</v>
      </c>
      <c r="AD87" s="283">
        <v>0</v>
      </c>
      <c r="AE87" s="283">
        <v>0</v>
      </c>
      <c r="AF87" s="283">
        <v>0</v>
      </c>
      <c r="AG87" s="283">
        <v>0</v>
      </c>
      <c r="AH87" s="283">
        <v>0</v>
      </c>
      <c r="AI87" s="283">
        <v>109.47</v>
      </c>
      <c r="AJ87" s="283">
        <v>0</v>
      </c>
      <c r="AK87" s="283">
        <v>0</v>
      </c>
      <c r="AL87" s="283">
        <v>0</v>
      </c>
      <c r="AM87" s="283">
        <v>0</v>
      </c>
      <c r="AN87" s="283">
        <v>0</v>
      </c>
      <c r="AO87" s="283">
        <v>0</v>
      </c>
      <c r="AP87" s="283">
        <v>0</v>
      </c>
      <c r="AQ87" s="283">
        <v>0</v>
      </c>
      <c r="AR87" s="283">
        <v>0</v>
      </c>
      <c r="AS87" s="283">
        <v>0</v>
      </c>
      <c r="AT87" s="283"/>
      <c r="AU87" s="283">
        <v>0</v>
      </c>
      <c r="AV87" s="283">
        <v>0</v>
      </c>
      <c r="AW87" s="283">
        <v>0</v>
      </c>
      <c r="AX87" s="283">
        <v>0</v>
      </c>
      <c r="AY87" s="283">
        <v>0</v>
      </c>
      <c r="AZ87" s="283">
        <v>0</v>
      </c>
      <c r="BA87" s="283">
        <v>0</v>
      </c>
      <c r="BB87" s="283">
        <v>0</v>
      </c>
      <c r="BC87" s="283">
        <v>0</v>
      </c>
    </row>
    <row r="88" spans="1:55" x14ac:dyDescent="0.2">
      <c r="A88" s="282">
        <v>7747</v>
      </c>
      <c r="B88" s="282" t="s">
        <v>386</v>
      </c>
      <c r="C88" s="283">
        <v>0</v>
      </c>
      <c r="D88" s="283">
        <v>0</v>
      </c>
      <c r="E88" s="283">
        <v>0</v>
      </c>
      <c r="F88" s="283">
        <v>0</v>
      </c>
      <c r="G88" s="283">
        <v>100</v>
      </c>
      <c r="H88" s="283">
        <v>1E-8</v>
      </c>
      <c r="I88" s="283">
        <v>0</v>
      </c>
      <c r="J88" s="283">
        <v>0</v>
      </c>
      <c r="K88" s="283">
        <v>0</v>
      </c>
      <c r="L88" s="283">
        <v>0</v>
      </c>
      <c r="M88" s="283">
        <v>0</v>
      </c>
      <c r="N88" s="283">
        <v>0</v>
      </c>
      <c r="O88" s="283">
        <v>0</v>
      </c>
      <c r="P88" s="283">
        <v>100</v>
      </c>
      <c r="Q88" s="283">
        <v>0</v>
      </c>
      <c r="R88" s="283">
        <v>0</v>
      </c>
      <c r="S88" s="283">
        <v>0</v>
      </c>
      <c r="T88" s="283">
        <v>0</v>
      </c>
      <c r="U88" s="283">
        <v>0</v>
      </c>
      <c r="V88" s="283">
        <v>0</v>
      </c>
      <c r="W88" s="283">
        <v>0</v>
      </c>
      <c r="X88" s="283">
        <v>0</v>
      </c>
      <c r="Y88" s="283">
        <v>0</v>
      </c>
      <c r="Z88" s="283">
        <v>0</v>
      </c>
      <c r="AA88" s="283">
        <v>0</v>
      </c>
      <c r="AB88" s="283">
        <v>0</v>
      </c>
      <c r="AC88" s="283">
        <v>0</v>
      </c>
      <c r="AD88" s="283">
        <v>0</v>
      </c>
      <c r="AE88" s="283">
        <v>0</v>
      </c>
      <c r="AF88" s="283">
        <v>0</v>
      </c>
      <c r="AG88" s="283">
        <v>0</v>
      </c>
      <c r="AH88" s="283">
        <v>0</v>
      </c>
      <c r="AI88" s="283">
        <v>131.30000000000001</v>
      </c>
      <c r="AJ88" s="283">
        <v>0</v>
      </c>
      <c r="AK88" s="283">
        <v>0</v>
      </c>
      <c r="AL88" s="283">
        <v>0</v>
      </c>
      <c r="AM88" s="283">
        <v>0</v>
      </c>
      <c r="AN88" s="283">
        <v>0</v>
      </c>
      <c r="AO88" s="283">
        <v>0</v>
      </c>
      <c r="AP88" s="283">
        <v>0</v>
      </c>
      <c r="AQ88" s="283">
        <v>0</v>
      </c>
      <c r="AR88" s="283">
        <v>0</v>
      </c>
      <c r="AS88" s="283">
        <v>0</v>
      </c>
      <c r="AT88" s="283"/>
      <c r="AU88" s="283">
        <v>0</v>
      </c>
      <c r="AV88" s="283">
        <v>0</v>
      </c>
      <c r="AW88" s="283">
        <v>0</v>
      </c>
      <c r="AX88" s="283">
        <v>0</v>
      </c>
      <c r="AY88" s="283">
        <v>0</v>
      </c>
      <c r="AZ88" s="283">
        <v>0</v>
      </c>
      <c r="BA88" s="283">
        <v>0</v>
      </c>
      <c r="BB88" s="283">
        <v>0</v>
      </c>
      <c r="BC88" s="283">
        <v>0</v>
      </c>
    </row>
    <row r="89" spans="1:55" x14ac:dyDescent="0.2">
      <c r="A89" s="282">
        <v>7767</v>
      </c>
      <c r="B89" s="282" t="s">
        <v>387</v>
      </c>
      <c r="C89" s="283">
        <v>0</v>
      </c>
      <c r="D89" s="283">
        <v>0</v>
      </c>
      <c r="E89" s="283">
        <v>0</v>
      </c>
      <c r="F89" s="283">
        <v>0</v>
      </c>
      <c r="G89" s="283">
        <v>100</v>
      </c>
      <c r="H89" s="283">
        <v>1E-8</v>
      </c>
      <c r="I89" s="283">
        <v>0</v>
      </c>
      <c r="J89" s="283">
        <v>0</v>
      </c>
      <c r="K89" s="283">
        <v>0</v>
      </c>
      <c r="L89" s="283">
        <v>0</v>
      </c>
      <c r="M89" s="283">
        <v>0</v>
      </c>
      <c r="N89" s="283">
        <v>0</v>
      </c>
      <c r="O89" s="283">
        <v>0</v>
      </c>
      <c r="P89" s="283">
        <v>100</v>
      </c>
      <c r="Q89" s="283">
        <v>0</v>
      </c>
      <c r="R89" s="283">
        <v>0</v>
      </c>
      <c r="S89" s="283">
        <v>0</v>
      </c>
      <c r="T89" s="283">
        <v>0</v>
      </c>
      <c r="U89" s="283">
        <v>0</v>
      </c>
      <c r="V89" s="283">
        <v>0</v>
      </c>
      <c r="W89" s="283">
        <v>0</v>
      </c>
      <c r="X89" s="283">
        <v>0</v>
      </c>
      <c r="Y89" s="283">
        <v>0</v>
      </c>
      <c r="Z89" s="283">
        <v>0</v>
      </c>
      <c r="AA89" s="283">
        <v>0</v>
      </c>
      <c r="AB89" s="283">
        <v>0</v>
      </c>
      <c r="AC89" s="283">
        <v>0</v>
      </c>
      <c r="AD89" s="283">
        <v>0</v>
      </c>
      <c r="AE89" s="283">
        <v>0</v>
      </c>
      <c r="AF89" s="283">
        <v>0</v>
      </c>
      <c r="AG89" s="283">
        <v>0</v>
      </c>
      <c r="AH89" s="283">
        <v>0</v>
      </c>
      <c r="AI89" s="283">
        <v>1.0900000000000001</v>
      </c>
      <c r="AJ89" s="283">
        <v>0</v>
      </c>
      <c r="AK89" s="283">
        <v>0</v>
      </c>
      <c r="AL89" s="283">
        <v>0</v>
      </c>
      <c r="AM89" s="283">
        <v>0</v>
      </c>
      <c r="AN89" s="283">
        <v>0</v>
      </c>
      <c r="AO89" s="283">
        <v>0</v>
      </c>
      <c r="AP89" s="283">
        <v>0</v>
      </c>
      <c r="AQ89" s="283">
        <v>0</v>
      </c>
      <c r="AR89" s="283">
        <v>0</v>
      </c>
      <c r="AS89" s="283">
        <v>0</v>
      </c>
      <c r="AT89" s="283"/>
      <c r="AU89" s="283">
        <v>0</v>
      </c>
      <c r="AV89" s="283">
        <v>0</v>
      </c>
      <c r="AW89" s="283">
        <v>0</v>
      </c>
      <c r="AX89" s="283">
        <v>0</v>
      </c>
      <c r="AY89" s="283">
        <v>0</v>
      </c>
      <c r="AZ89" s="283">
        <v>0</v>
      </c>
      <c r="BA89" s="283">
        <v>0</v>
      </c>
      <c r="BB89" s="283">
        <v>0</v>
      </c>
      <c r="BC89" s="283">
        <v>0</v>
      </c>
    </row>
    <row r="90" spans="1:55" x14ac:dyDescent="0.2">
      <c r="A90" s="282">
        <v>7775</v>
      </c>
      <c r="B90" s="282" t="s">
        <v>479</v>
      </c>
      <c r="C90" s="283">
        <v>46.245406088962</v>
      </c>
      <c r="D90" s="283">
        <v>242487070.75898001</v>
      </c>
      <c r="E90" s="283">
        <v>44.2804098964994</v>
      </c>
      <c r="F90" s="283">
        <v>7.64511127481921</v>
      </c>
      <c r="G90" s="283">
        <v>47.246946489261802</v>
      </c>
      <c r="H90" s="283">
        <v>3.0698291064427901</v>
      </c>
      <c r="I90" s="283">
        <v>44.827073578123397</v>
      </c>
      <c r="J90" s="283">
        <v>3.2355453021437999</v>
      </c>
      <c r="K90" s="283">
        <v>11.963441192546901</v>
      </c>
      <c r="L90" s="283">
        <v>60.519388986034301</v>
      </c>
      <c r="M90" s="283">
        <v>4.0259093165879403</v>
      </c>
      <c r="N90" s="283">
        <v>0</v>
      </c>
      <c r="O90" s="283">
        <v>0</v>
      </c>
      <c r="P90" s="283">
        <v>2.4198729111383899</v>
      </c>
      <c r="Q90" s="283">
        <v>5.1884402819353799</v>
      </c>
      <c r="R90" s="283">
        <v>2.13178925504682</v>
      </c>
      <c r="S90" s="283">
        <v>0.11480681561556499</v>
      </c>
      <c r="T90" s="283">
        <v>44.827073578123397</v>
      </c>
      <c r="U90" s="283">
        <v>3.2355453021437999</v>
      </c>
      <c r="V90" s="283">
        <v>0.40128820144917299</v>
      </c>
      <c r="W90" s="283">
        <v>15.6923154079109</v>
      </c>
      <c r="X90" s="283">
        <v>6.2836835779392599</v>
      </c>
      <c r="Y90" s="283">
        <v>-1.08905781839131</v>
      </c>
      <c r="Z90" s="283">
        <v>0</v>
      </c>
      <c r="AA90" s="283">
        <v>0</v>
      </c>
      <c r="AB90" s="283">
        <v>0</v>
      </c>
      <c r="AC90" s="283">
        <v>0</v>
      </c>
      <c r="AD90" s="283">
        <v>0</v>
      </c>
      <c r="AE90" s="283">
        <v>0</v>
      </c>
      <c r="AF90" s="283">
        <v>0</v>
      </c>
      <c r="AG90" s="283">
        <v>0</v>
      </c>
      <c r="AH90" s="283">
        <v>0</v>
      </c>
      <c r="AI90" s="283">
        <v>521272733.58999997</v>
      </c>
      <c r="AJ90" s="283">
        <v>13.8452057558025</v>
      </c>
      <c r="AK90" s="283">
        <v>32.400200333159503</v>
      </c>
      <c r="AL90" s="283">
        <v>0</v>
      </c>
      <c r="AM90" s="283">
        <v>0</v>
      </c>
      <c r="AN90" s="283">
        <v>0</v>
      </c>
      <c r="AO90" s="283">
        <v>0</v>
      </c>
      <c r="AP90" s="283">
        <v>0</v>
      </c>
      <c r="AQ90" s="283">
        <v>0</v>
      </c>
      <c r="AR90" s="283">
        <v>0</v>
      </c>
      <c r="AS90" s="283">
        <v>0</v>
      </c>
      <c r="AT90" s="283"/>
      <c r="AU90" s="283">
        <v>91.354079545285202</v>
      </c>
      <c r="AV90" s="283">
        <v>0</v>
      </c>
      <c r="AW90" s="283">
        <v>28.588094488588499</v>
      </c>
      <c r="AX90" s="283">
        <v>0</v>
      </c>
      <c r="AY90" s="283">
        <v>0</v>
      </c>
      <c r="AZ90" s="283">
        <v>0</v>
      </c>
      <c r="BA90" s="283">
        <v>0</v>
      </c>
      <c r="BB90" s="283">
        <v>0</v>
      </c>
      <c r="BC90" s="283">
        <v>0</v>
      </c>
    </row>
    <row r="91" spans="1:55" x14ac:dyDescent="0.2">
      <c r="A91" s="282">
        <v>7805</v>
      </c>
      <c r="B91" s="282" t="s">
        <v>388</v>
      </c>
      <c r="C91" s="283">
        <v>46.916215262746398</v>
      </c>
      <c r="D91" s="283">
        <v>6754629.0199999996</v>
      </c>
      <c r="E91" s="283">
        <v>0</v>
      </c>
      <c r="F91" s="283">
        <v>0</v>
      </c>
      <c r="G91" s="283">
        <v>1.0331504109215599</v>
      </c>
      <c r="H91" s="283">
        <v>9.9999999999999995E-8</v>
      </c>
      <c r="I91" s="283">
        <v>0</v>
      </c>
      <c r="J91" s="283">
        <v>0</v>
      </c>
      <c r="K91" s="283">
        <v>98.713868741354105</v>
      </c>
      <c r="L91" s="283">
        <v>0</v>
      </c>
      <c r="M91" s="283">
        <v>0</v>
      </c>
      <c r="N91" s="283">
        <v>43.185484289801501</v>
      </c>
      <c r="O91" s="283">
        <v>41.285438106348302</v>
      </c>
      <c r="P91" s="283">
        <v>1.0331504109215599</v>
      </c>
      <c r="Q91" s="283">
        <v>-3.9985218846875899E-2</v>
      </c>
      <c r="R91" s="283">
        <v>52.090619545178903</v>
      </c>
      <c r="S91" s="283">
        <v>0</v>
      </c>
      <c r="T91" s="283">
        <v>0</v>
      </c>
      <c r="U91" s="283">
        <v>0</v>
      </c>
      <c r="V91" s="283">
        <v>0</v>
      </c>
      <c r="W91" s="283">
        <v>0</v>
      </c>
      <c r="X91" s="283">
        <v>0</v>
      </c>
      <c r="Y91" s="283">
        <v>0</v>
      </c>
      <c r="Z91" s="283">
        <v>0</v>
      </c>
      <c r="AA91" s="283">
        <v>0</v>
      </c>
      <c r="AB91" s="283">
        <v>0</v>
      </c>
      <c r="AC91" s="283">
        <v>0</v>
      </c>
      <c r="AD91" s="283">
        <v>0</v>
      </c>
      <c r="AE91" s="283">
        <v>0</v>
      </c>
      <c r="AF91" s="283">
        <v>0</v>
      </c>
      <c r="AG91" s="283">
        <v>0</v>
      </c>
      <c r="AH91" s="283">
        <v>0</v>
      </c>
      <c r="AI91" s="283">
        <v>14397216.36149</v>
      </c>
      <c r="AJ91" s="283">
        <v>0</v>
      </c>
      <c r="AK91" s="283">
        <v>46.916215262746398</v>
      </c>
      <c r="AL91" s="283">
        <v>0</v>
      </c>
      <c r="AM91" s="283">
        <v>0</v>
      </c>
      <c r="AN91" s="283">
        <v>0</v>
      </c>
      <c r="AO91" s="283">
        <v>0</v>
      </c>
      <c r="AP91" s="283">
        <v>0</v>
      </c>
      <c r="AQ91" s="283">
        <v>0</v>
      </c>
      <c r="AR91" s="283">
        <v>0</v>
      </c>
      <c r="AS91" s="283">
        <v>0</v>
      </c>
      <c r="AT91" s="283"/>
      <c r="AU91" s="283">
        <v>10.8051814388306</v>
      </c>
      <c r="AV91" s="283">
        <v>41.285438106348302</v>
      </c>
      <c r="AW91" s="283">
        <v>0</v>
      </c>
      <c r="AX91" s="283">
        <v>0</v>
      </c>
      <c r="AY91" s="283">
        <v>0</v>
      </c>
      <c r="AZ91" s="283">
        <v>0</v>
      </c>
      <c r="BA91" s="283">
        <v>0</v>
      </c>
      <c r="BB91" s="283">
        <v>0</v>
      </c>
      <c r="BC91" s="283">
        <v>0</v>
      </c>
    </row>
    <row r="92" spans="1:55" x14ac:dyDescent="0.2">
      <c r="A92" s="282">
        <v>7821</v>
      </c>
      <c r="B92" s="282" t="s">
        <v>389</v>
      </c>
      <c r="C92" s="283">
        <v>0</v>
      </c>
      <c r="D92" s="283">
        <v>0</v>
      </c>
      <c r="E92" s="283">
        <v>43.130933875127504</v>
      </c>
      <c r="F92" s="283">
        <v>5.9279193409241397</v>
      </c>
      <c r="G92" s="283">
        <v>44.345557211386101</v>
      </c>
      <c r="H92" s="283">
        <v>5.9960886193865104</v>
      </c>
      <c r="I92" s="283">
        <v>42.5598741759052</v>
      </c>
      <c r="J92" s="283">
        <v>6.24766627922771</v>
      </c>
      <c r="K92" s="283">
        <v>9.8675561472630093</v>
      </c>
      <c r="L92" s="283">
        <v>40.710269287144897</v>
      </c>
      <c r="M92" s="283">
        <v>8.7655669178868596</v>
      </c>
      <c r="N92" s="283">
        <v>57.046128184533998</v>
      </c>
      <c r="O92" s="283">
        <v>55.568178151510303</v>
      </c>
      <c r="P92" s="283">
        <v>1.7856830354808799</v>
      </c>
      <c r="Q92" s="283">
        <v>0.17849714757907301</v>
      </c>
      <c r="R92" s="283">
        <v>11.485703207166001</v>
      </c>
      <c r="S92" s="283">
        <v>0.24943801931916701</v>
      </c>
      <c r="T92" s="283">
        <v>24.402159057932501</v>
      </c>
      <c r="U92" s="283">
        <v>8.2641412539362396</v>
      </c>
      <c r="V92" s="283">
        <v>1.09280604310494</v>
      </c>
      <c r="W92" s="283">
        <v>16.308110229212499</v>
      </c>
      <c r="X92" s="283">
        <v>9.5158603998093998</v>
      </c>
      <c r="Y92" s="283">
        <v>-0.75304182057768398</v>
      </c>
      <c r="Z92" s="283">
        <v>18.157715117972799</v>
      </c>
      <c r="AA92" s="283">
        <v>3.5377249265036101</v>
      </c>
      <c r="AB92" s="283">
        <v>4.2241866260184899</v>
      </c>
      <c r="AC92" s="283">
        <v>26.822823645915101</v>
      </c>
      <c r="AD92" s="283">
        <v>3.7464734552621599</v>
      </c>
      <c r="AE92" s="283">
        <v>5.3775132137003197E-2</v>
      </c>
      <c r="AF92" s="283">
        <v>0.57988621348017899</v>
      </c>
      <c r="AG92" s="283">
        <v>3.07048831712458</v>
      </c>
      <c r="AH92" s="283">
        <v>5.8132976478790104</v>
      </c>
      <c r="AI92" s="283">
        <v>40455436.695430003</v>
      </c>
      <c r="AJ92" s="283">
        <v>0</v>
      </c>
      <c r="AK92" s="283">
        <v>0</v>
      </c>
      <c r="AL92" s="283">
        <v>0</v>
      </c>
      <c r="AM92" s="283">
        <v>0</v>
      </c>
      <c r="AN92" s="283">
        <v>0</v>
      </c>
      <c r="AO92" s="283">
        <v>0</v>
      </c>
      <c r="AP92" s="283">
        <v>0</v>
      </c>
      <c r="AQ92" s="283">
        <v>0</v>
      </c>
      <c r="AR92" s="283">
        <v>0</v>
      </c>
      <c r="AS92" s="283">
        <v>0</v>
      </c>
      <c r="AT92" s="283"/>
      <c r="AU92" s="283">
        <v>42.437657339487799</v>
      </c>
      <c r="AV92" s="283">
        <v>55.568178151510303</v>
      </c>
      <c r="AW92" s="283">
        <v>0</v>
      </c>
      <c r="AX92" s="283">
        <v>0</v>
      </c>
      <c r="AY92" s="283">
        <v>0</v>
      </c>
      <c r="AZ92" s="283">
        <v>0</v>
      </c>
      <c r="BA92" s="283">
        <v>0.54714929059956197</v>
      </c>
      <c r="BB92" s="283">
        <v>0</v>
      </c>
      <c r="BC92" s="283">
        <v>0</v>
      </c>
    </row>
    <row r="93" spans="1:55" x14ac:dyDescent="0.2">
      <c r="A93" s="282">
        <v>7899</v>
      </c>
      <c r="B93" s="282" t="s">
        <v>390</v>
      </c>
      <c r="C93" s="283">
        <v>48.706582513791197</v>
      </c>
      <c r="D93" s="283">
        <v>310849612.83750999</v>
      </c>
      <c r="E93" s="283">
        <v>18.883361259966399</v>
      </c>
      <c r="F93" s="283">
        <v>4.9531153138845498</v>
      </c>
      <c r="G93" s="283">
        <v>21.450840361431101</v>
      </c>
      <c r="H93" s="283">
        <v>5.3055785458200697</v>
      </c>
      <c r="I93" s="283">
        <v>20.654681064377002</v>
      </c>
      <c r="J93" s="283">
        <v>5.5175408308683096</v>
      </c>
      <c r="K93" s="283">
        <v>22.481343365888002</v>
      </c>
      <c r="L93" s="283">
        <v>18.5682687751708</v>
      </c>
      <c r="M93" s="283">
        <v>7.28855824604703</v>
      </c>
      <c r="N93" s="283">
        <v>29.377624462344102</v>
      </c>
      <c r="O93" s="283">
        <v>28.4623771781906</v>
      </c>
      <c r="P93" s="283">
        <v>0.79615929705414801</v>
      </c>
      <c r="Q93" s="283">
        <v>0.61402551990710597</v>
      </c>
      <c r="R93" s="283">
        <v>8.2040895709595603</v>
      </c>
      <c r="S93" s="283">
        <v>9.1053231334149401E-2</v>
      </c>
      <c r="T93" s="283">
        <v>12.562688990437501</v>
      </c>
      <c r="U93" s="283">
        <v>6.7004320135115902</v>
      </c>
      <c r="V93" s="283">
        <v>0.84625496924120402</v>
      </c>
      <c r="W93" s="283">
        <v>6.0055797847332704</v>
      </c>
      <c r="X93" s="283">
        <v>8.5188219693335903</v>
      </c>
      <c r="Y93" s="283">
        <v>-0.78346715782359</v>
      </c>
      <c r="Z93" s="283">
        <v>7.3657884025568201</v>
      </c>
      <c r="AA93" s="283">
        <v>3.5000658200575101</v>
      </c>
      <c r="AB93" s="283">
        <v>4.09812236631997</v>
      </c>
      <c r="AC93" s="283">
        <v>12.8777814752331</v>
      </c>
      <c r="AD93" s="283">
        <v>3.2902407069937598</v>
      </c>
      <c r="AE93" s="283">
        <v>0.22023855588975699</v>
      </c>
      <c r="AF93" s="283">
        <v>0.65469165654025896</v>
      </c>
      <c r="AG93" s="283">
        <v>3.6724471710273798</v>
      </c>
      <c r="AH93" s="283">
        <v>6.1536932447480801</v>
      </c>
      <c r="AI93" s="283">
        <v>638208629.70522106</v>
      </c>
      <c r="AJ93" s="283">
        <v>13.975306712016099</v>
      </c>
      <c r="AK93" s="283">
        <v>34.731275801775098</v>
      </c>
      <c r="AL93" s="283">
        <v>0</v>
      </c>
      <c r="AM93" s="283">
        <v>0</v>
      </c>
      <c r="AN93" s="283">
        <v>0</v>
      </c>
      <c r="AO93" s="283">
        <v>1.3746686164447901</v>
      </c>
      <c r="AP93" s="283">
        <v>0.45336927852831399</v>
      </c>
      <c r="AQ93" s="283">
        <v>0.72620367138261599</v>
      </c>
      <c r="AR93" s="283">
        <v>0</v>
      </c>
      <c r="AS93" s="283">
        <v>0</v>
      </c>
      <c r="AT93" s="283"/>
      <c r="AU93" s="283">
        <v>19.574569290658399</v>
      </c>
      <c r="AV93" s="283">
        <v>28.4623771781906</v>
      </c>
      <c r="AW93" s="283">
        <v>0</v>
      </c>
      <c r="AX93" s="283">
        <v>1.49949098532563</v>
      </c>
      <c r="AY93" s="283">
        <v>0</v>
      </c>
      <c r="AZ93" s="283">
        <v>0.72620367138261599</v>
      </c>
      <c r="BA93" s="283">
        <v>0.518643864466523</v>
      </c>
      <c r="BB93" s="283">
        <v>0.61200564646141897</v>
      </c>
      <c r="BC93" s="283">
        <v>0.61200564646141897</v>
      </c>
    </row>
    <row r="94" spans="1:55" x14ac:dyDescent="0.2">
      <c r="A94" s="282">
        <v>7902</v>
      </c>
      <c r="B94" s="282" t="s">
        <v>391</v>
      </c>
      <c r="C94" s="283">
        <v>97.455431692285899</v>
      </c>
      <c r="D94" s="283">
        <v>158656239.88266999</v>
      </c>
      <c r="E94" s="283">
        <v>0</v>
      </c>
      <c r="F94" s="283">
        <v>0</v>
      </c>
      <c r="G94" s="283">
        <v>1.4754549212792101</v>
      </c>
      <c r="H94" s="283">
        <v>1.4970872014111301</v>
      </c>
      <c r="I94" s="283">
        <v>0.44360519380211599</v>
      </c>
      <c r="J94" s="283">
        <v>4.9793929553499501</v>
      </c>
      <c r="K94" s="283">
        <v>27.636593958012799</v>
      </c>
      <c r="L94" s="283">
        <v>0</v>
      </c>
      <c r="M94" s="283">
        <v>0</v>
      </c>
      <c r="N94" s="283">
        <v>0.44360519380211599</v>
      </c>
      <c r="O94" s="283">
        <v>0.44360519380211599</v>
      </c>
      <c r="P94" s="283">
        <v>1.0318497274770999</v>
      </c>
      <c r="Q94" s="283">
        <v>0.66027958034183898</v>
      </c>
      <c r="R94" s="283">
        <v>0</v>
      </c>
      <c r="S94" s="283">
        <v>0</v>
      </c>
      <c r="T94" s="283">
        <v>0</v>
      </c>
      <c r="U94" s="283">
        <v>0</v>
      </c>
      <c r="V94" s="283">
        <v>0</v>
      </c>
      <c r="W94" s="283">
        <v>0</v>
      </c>
      <c r="X94" s="283">
        <v>0</v>
      </c>
      <c r="Y94" s="283">
        <v>0</v>
      </c>
      <c r="Z94" s="283">
        <v>0.44360519380211599</v>
      </c>
      <c r="AA94" s="283">
        <v>4.9793929553499501</v>
      </c>
      <c r="AB94" s="283">
        <v>0.52344139288201696</v>
      </c>
      <c r="AC94" s="283">
        <v>0</v>
      </c>
      <c r="AD94" s="283">
        <v>0</v>
      </c>
      <c r="AE94" s="283">
        <v>0</v>
      </c>
      <c r="AF94" s="283">
        <v>0</v>
      </c>
      <c r="AG94" s="283">
        <v>0</v>
      </c>
      <c r="AH94" s="283">
        <v>0</v>
      </c>
      <c r="AI94" s="283">
        <v>162798765.67950001</v>
      </c>
      <c r="AJ94" s="283">
        <v>32.418561997184497</v>
      </c>
      <c r="AK94" s="283">
        <v>65.036869695101302</v>
      </c>
      <c r="AL94" s="283">
        <v>0</v>
      </c>
      <c r="AM94" s="283">
        <v>0</v>
      </c>
      <c r="AN94" s="283">
        <v>0</v>
      </c>
      <c r="AO94" s="283">
        <v>0.86308861380816304</v>
      </c>
      <c r="AP94" s="283">
        <v>0.86308861380816304</v>
      </c>
      <c r="AQ94" s="283">
        <v>0</v>
      </c>
      <c r="AR94" s="283">
        <v>0</v>
      </c>
      <c r="AS94" s="283">
        <v>0</v>
      </c>
      <c r="AT94" s="283"/>
      <c r="AU94" s="283">
        <v>0</v>
      </c>
      <c r="AV94" s="283">
        <v>0.44360519380211599</v>
      </c>
      <c r="AW94" s="283">
        <v>0</v>
      </c>
      <c r="AX94" s="283">
        <v>0</v>
      </c>
      <c r="AY94" s="283">
        <v>0</v>
      </c>
      <c r="AZ94" s="283">
        <v>0</v>
      </c>
      <c r="BA94" s="283">
        <v>0</v>
      </c>
      <c r="BB94" s="283">
        <v>0.792356984167497</v>
      </c>
      <c r="BC94" s="283">
        <v>0.792356984167497</v>
      </c>
    </row>
    <row r="95" spans="1:55" x14ac:dyDescent="0.2">
      <c r="A95" s="282">
        <v>8003</v>
      </c>
      <c r="B95" s="282" t="s">
        <v>392</v>
      </c>
      <c r="C95" s="283">
        <v>0</v>
      </c>
      <c r="D95" s="283">
        <v>0</v>
      </c>
      <c r="E95" s="283">
        <v>51.928946083520302</v>
      </c>
      <c r="F95" s="283">
        <v>5.0644615859981403</v>
      </c>
      <c r="G95" s="283">
        <v>45.919704317996199</v>
      </c>
      <c r="H95" s="283">
        <v>5.8110261390862101</v>
      </c>
      <c r="I95" s="283">
        <v>41.583320258737302</v>
      </c>
      <c r="J95" s="283">
        <v>6.4170104743003504</v>
      </c>
      <c r="K95" s="283">
        <v>2.1513495984834199</v>
      </c>
      <c r="L95" s="283">
        <v>47.537152599517597</v>
      </c>
      <c r="M95" s="283">
        <v>7.2626422324160202</v>
      </c>
      <c r="N95" s="283">
        <v>47.758913496679298</v>
      </c>
      <c r="O95" s="283">
        <v>47.758913496679298</v>
      </c>
      <c r="P95" s="283">
        <v>4.33638405925893</v>
      </c>
      <c r="Q95" s="283">
        <v>0.36754984454415102</v>
      </c>
      <c r="R95" s="283">
        <v>0</v>
      </c>
      <c r="S95" s="283">
        <v>0</v>
      </c>
      <c r="T95" s="283">
        <v>29.735329660296099</v>
      </c>
      <c r="U95" s="283">
        <v>7.1604020050974899</v>
      </c>
      <c r="V95" s="283">
        <v>0.92011585432914</v>
      </c>
      <c r="W95" s="283">
        <v>17.801822939221498</v>
      </c>
      <c r="X95" s="283">
        <v>7.4334195103520804</v>
      </c>
      <c r="Y95" s="283">
        <v>-0.94020942257117501</v>
      </c>
      <c r="Z95" s="283">
        <v>11.8479905984412</v>
      </c>
      <c r="AA95" s="283">
        <v>4.5512939166054398</v>
      </c>
      <c r="AB95" s="283">
        <v>4.6623272740009298</v>
      </c>
      <c r="AC95" s="283">
        <v>34.1271231442988</v>
      </c>
      <c r="AD95" s="283">
        <v>3.8287356989522001</v>
      </c>
      <c r="AE95" s="283">
        <v>0.95597831687956702</v>
      </c>
      <c r="AF95" s="283">
        <v>1.1760406528259599</v>
      </c>
      <c r="AG95" s="283">
        <v>3.6605453325178798</v>
      </c>
      <c r="AH95" s="283">
        <v>5.6912807835885504</v>
      </c>
      <c r="AI95" s="283">
        <v>210850955.19797099</v>
      </c>
      <c r="AJ95" s="283">
        <v>0</v>
      </c>
      <c r="AK95" s="283">
        <v>0</v>
      </c>
      <c r="AL95" s="283">
        <v>0</v>
      </c>
      <c r="AM95" s="283">
        <v>0</v>
      </c>
      <c r="AN95" s="283">
        <v>0</v>
      </c>
      <c r="AO95" s="283">
        <v>0</v>
      </c>
      <c r="AP95" s="283">
        <v>0</v>
      </c>
      <c r="AQ95" s="283">
        <v>0</v>
      </c>
      <c r="AR95" s="283">
        <v>0</v>
      </c>
      <c r="AS95" s="283">
        <v>0.200000564191923</v>
      </c>
      <c r="AT95" s="283"/>
      <c r="AU95" s="283">
        <v>47.537152599517597</v>
      </c>
      <c r="AV95" s="283">
        <v>47.558912932487402</v>
      </c>
      <c r="AW95" s="283">
        <v>0</v>
      </c>
      <c r="AX95" s="283">
        <v>6.0116403637340401</v>
      </c>
      <c r="AY95" s="283">
        <v>0</v>
      </c>
      <c r="AZ95" s="283">
        <v>0</v>
      </c>
      <c r="BA95" s="283">
        <v>1.3373037163969801</v>
      </c>
      <c r="BB95" s="283">
        <v>0</v>
      </c>
      <c r="BC95" s="283">
        <v>0</v>
      </c>
    </row>
    <row r="96" spans="1:55" x14ac:dyDescent="0.2">
      <c r="A96" s="282">
        <v>8186</v>
      </c>
      <c r="B96" s="282" t="s">
        <v>393</v>
      </c>
      <c r="C96" s="283">
        <v>46.836199631163701</v>
      </c>
      <c r="D96" s="283">
        <v>76565473.468199998</v>
      </c>
      <c r="E96" s="283">
        <v>30.605988851325002</v>
      </c>
      <c r="F96" s="283">
        <v>5.6057040103037901</v>
      </c>
      <c r="G96" s="283">
        <v>59.335183467793897</v>
      </c>
      <c r="H96" s="283">
        <v>3.6501735745973298</v>
      </c>
      <c r="I96" s="283">
        <v>56.281393852925298</v>
      </c>
      <c r="J96" s="283">
        <v>3.84822947479703</v>
      </c>
      <c r="K96" s="283">
        <v>13.113335699211699</v>
      </c>
      <c r="L96" s="283">
        <v>86.8873827042503</v>
      </c>
      <c r="M96" s="283">
        <v>4.46729802498339</v>
      </c>
      <c r="N96" s="283">
        <v>0</v>
      </c>
      <c r="O96" s="283">
        <v>0</v>
      </c>
      <c r="P96" s="283">
        <v>3.0537896148685899</v>
      </c>
      <c r="Q96" s="283">
        <v>7.5595667131600903</v>
      </c>
      <c r="R96" s="283">
        <v>2.0822383131642299</v>
      </c>
      <c r="S96" s="283">
        <v>0</v>
      </c>
      <c r="T96" s="283">
        <v>56.281393852925298</v>
      </c>
      <c r="U96" s="283">
        <v>3.84822947479703</v>
      </c>
      <c r="V96" s="283">
        <v>0.47514306370349002</v>
      </c>
      <c r="W96" s="283">
        <v>30.605988851325002</v>
      </c>
      <c r="X96" s="283">
        <v>5.6057040103037901</v>
      </c>
      <c r="Y96" s="283">
        <v>-1.1351321283126701</v>
      </c>
      <c r="Z96" s="283">
        <v>0</v>
      </c>
      <c r="AA96" s="283">
        <v>0</v>
      </c>
      <c r="AB96" s="283">
        <v>0</v>
      </c>
      <c r="AC96" s="283">
        <v>0</v>
      </c>
      <c r="AD96" s="283">
        <v>0</v>
      </c>
      <c r="AE96" s="283">
        <v>0</v>
      </c>
      <c r="AF96" s="283">
        <v>0</v>
      </c>
      <c r="AG96" s="283">
        <v>0</v>
      </c>
      <c r="AH96" s="283">
        <v>0</v>
      </c>
      <c r="AI96" s="283">
        <v>163474991.71827599</v>
      </c>
      <c r="AJ96" s="283">
        <v>13.9625613435331</v>
      </c>
      <c r="AK96" s="283">
        <v>32.873638287630499</v>
      </c>
      <c r="AL96" s="283">
        <v>0</v>
      </c>
      <c r="AM96" s="283">
        <v>0</v>
      </c>
      <c r="AN96" s="283">
        <v>0</v>
      </c>
      <c r="AO96" s="283">
        <v>0</v>
      </c>
      <c r="AP96" s="283">
        <v>0</v>
      </c>
      <c r="AQ96" s="283">
        <v>0</v>
      </c>
      <c r="AR96" s="283">
        <v>0</v>
      </c>
      <c r="AS96" s="283">
        <v>0</v>
      </c>
      <c r="AT96" s="283"/>
      <c r="AU96" s="283">
        <v>88.969621017414596</v>
      </c>
      <c r="AV96" s="283">
        <v>0</v>
      </c>
      <c r="AW96" s="283">
        <v>0</v>
      </c>
      <c r="AX96" s="283">
        <v>0</v>
      </c>
      <c r="AY96" s="283">
        <v>0</v>
      </c>
      <c r="AZ96" s="283">
        <v>0</v>
      </c>
      <c r="BA96" s="283">
        <v>0</v>
      </c>
      <c r="BB96" s="283">
        <v>0</v>
      </c>
      <c r="BC96" s="283">
        <v>0</v>
      </c>
    </row>
    <row r="97" spans="1:55" x14ac:dyDescent="0.2">
      <c r="A97" s="282">
        <v>8226</v>
      </c>
      <c r="B97" s="282" t="s">
        <v>394</v>
      </c>
      <c r="C97" s="283">
        <v>35.658396441397301</v>
      </c>
      <c r="D97" s="283">
        <v>33060507.82821</v>
      </c>
      <c r="E97" s="283">
        <v>31.269791484026602</v>
      </c>
      <c r="F97" s="283">
        <v>4.6388568507294199</v>
      </c>
      <c r="G97" s="283">
        <v>29.517240534272801</v>
      </c>
      <c r="H97" s="283">
        <v>4.7467223695271397</v>
      </c>
      <c r="I97" s="283">
        <v>26.487414819782199</v>
      </c>
      <c r="J97" s="283">
        <v>5.2227977023305696</v>
      </c>
      <c r="K97" s="283">
        <v>29.083207441453801</v>
      </c>
      <c r="L97" s="283">
        <v>48.484460566790702</v>
      </c>
      <c r="M97" s="283">
        <v>5.0696342185022401</v>
      </c>
      <c r="N97" s="283">
        <v>10.298997958075001</v>
      </c>
      <c r="O97" s="283">
        <v>10.3296385123395</v>
      </c>
      <c r="P97" s="283">
        <v>3.02982571449057</v>
      </c>
      <c r="Q97" s="283">
        <v>2.3608603988243702</v>
      </c>
      <c r="R97" s="283">
        <v>0</v>
      </c>
      <c r="S97" s="283">
        <v>0</v>
      </c>
      <c r="T97" s="283">
        <v>23.042871488185</v>
      </c>
      <c r="U97" s="283">
        <v>5.4005264715195898</v>
      </c>
      <c r="V97" s="283">
        <v>0.67508088397111699</v>
      </c>
      <c r="W97" s="283">
        <v>25.441589078605599</v>
      </c>
      <c r="X97" s="283">
        <v>4.76993958704045</v>
      </c>
      <c r="Y97" s="283">
        <v>-1.14379508104764</v>
      </c>
      <c r="Z97" s="283">
        <v>3.4445433315971599</v>
      </c>
      <c r="AA97" s="283">
        <v>4.0338502007535997</v>
      </c>
      <c r="AB97" s="283">
        <v>2.8377915235420699</v>
      </c>
      <c r="AC97" s="283">
        <v>5.82820240542096</v>
      </c>
      <c r="AD97" s="283">
        <v>4.06664729441367</v>
      </c>
      <c r="AE97" s="283">
        <v>0.53041137246870895</v>
      </c>
      <c r="AF97" s="283">
        <v>1.0262522210568401</v>
      </c>
      <c r="AG97" s="283">
        <v>2.51506612319861</v>
      </c>
      <c r="AH97" s="283">
        <v>71.494333741325804</v>
      </c>
      <c r="AI97" s="283">
        <v>92714510.823679999</v>
      </c>
      <c r="AJ97" s="283">
        <v>10.9737352784494</v>
      </c>
      <c r="AK97" s="283">
        <v>24.684661162947801</v>
      </c>
      <c r="AL97" s="283">
        <v>0</v>
      </c>
      <c r="AM97" s="283">
        <v>0</v>
      </c>
      <c r="AN97" s="283">
        <v>0</v>
      </c>
      <c r="AO97" s="283">
        <v>0.13681836615763199</v>
      </c>
      <c r="AP97" s="283">
        <v>0</v>
      </c>
      <c r="AQ97" s="283">
        <v>0</v>
      </c>
      <c r="AR97" s="283">
        <v>0</v>
      </c>
      <c r="AS97" s="283">
        <v>3.0640554264505002E-2</v>
      </c>
      <c r="AT97" s="283"/>
      <c r="AU97" s="283">
        <v>48.484460566790702</v>
      </c>
      <c r="AV97" s="283">
        <v>10.298997958075001</v>
      </c>
      <c r="AW97" s="283">
        <v>0</v>
      </c>
      <c r="AX97" s="283">
        <v>0.100749968014869</v>
      </c>
      <c r="AY97" s="283">
        <v>0</v>
      </c>
      <c r="AZ97" s="283">
        <v>0</v>
      </c>
      <c r="BA97" s="283">
        <v>0.91948610740258097</v>
      </c>
      <c r="BB97" s="283">
        <v>2.72880693380503E-4</v>
      </c>
      <c r="BC97" s="283">
        <v>2.72880693380503E-4</v>
      </c>
    </row>
    <row r="98" spans="1:55" x14ac:dyDescent="0.2">
      <c r="A98" s="282">
        <v>8283</v>
      </c>
      <c r="B98" s="282" t="s">
        <v>480</v>
      </c>
      <c r="C98" s="283">
        <v>0</v>
      </c>
      <c r="D98" s="283">
        <v>0</v>
      </c>
      <c r="E98" s="283">
        <v>97.882582660651195</v>
      </c>
      <c r="F98" s="283">
        <v>11.0015393114167</v>
      </c>
      <c r="G98" s="283">
        <v>2.1174173393487798</v>
      </c>
      <c r="H98" s="283">
        <v>1.0000000000000001E-5</v>
      </c>
      <c r="I98" s="283">
        <v>0</v>
      </c>
      <c r="J98" s="283">
        <v>0</v>
      </c>
      <c r="K98" s="283">
        <v>0</v>
      </c>
      <c r="L98" s="283">
        <v>37.027262531133601</v>
      </c>
      <c r="M98" s="283">
        <v>13.223087910103599</v>
      </c>
      <c r="N98" s="283">
        <v>0</v>
      </c>
      <c r="O98" s="283">
        <v>0</v>
      </c>
      <c r="P98" s="283">
        <v>2.1174173393487798</v>
      </c>
      <c r="Q98" s="283">
        <v>0</v>
      </c>
      <c r="R98" s="283">
        <v>0</v>
      </c>
      <c r="S98" s="283">
        <v>0</v>
      </c>
      <c r="T98" s="283">
        <v>0</v>
      </c>
      <c r="U98" s="283">
        <v>0</v>
      </c>
      <c r="V98" s="283">
        <v>0</v>
      </c>
      <c r="W98" s="283">
        <v>37.027262531133601</v>
      </c>
      <c r="X98" s="283">
        <v>13.223087910103599</v>
      </c>
      <c r="Y98" s="283">
        <v>-0.23635764335374801</v>
      </c>
      <c r="Z98" s="283">
        <v>0</v>
      </c>
      <c r="AA98" s="283">
        <v>0</v>
      </c>
      <c r="AB98" s="283">
        <v>0</v>
      </c>
      <c r="AC98" s="283">
        <v>0</v>
      </c>
      <c r="AD98" s="283">
        <v>0</v>
      </c>
      <c r="AE98" s="283">
        <v>0</v>
      </c>
      <c r="AF98" s="283">
        <v>0</v>
      </c>
      <c r="AG98" s="283">
        <v>0</v>
      </c>
      <c r="AH98" s="283">
        <v>0</v>
      </c>
      <c r="AI98" s="283">
        <v>1208184.5900000001</v>
      </c>
      <c r="AJ98" s="283">
        <v>0</v>
      </c>
      <c r="AK98" s="283">
        <v>0</v>
      </c>
      <c r="AL98" s="283">
        <v>0</v>
      </c>
      <c r="AM98" s="283">
        <v>0</v>
      </c>
      <c r="AN98" s="283">
        <v>0</v>
      </c>
      <c r="AO98" s="283">
        <v>0</v>
      </c>
      <c r="AP98" s="283">
        <v>0</v>
      </c>
      <c r="AQ98" s="283">
        <v>0</v>
      </c>
      <c r="AR98" s="283">
        <v>0</v>
      </c>
      <c r="AS98" s="283">
        <v>0</v>
      </c>
      <c r="AT98" s="283"/>
      <c r="AU98" s="283">
        <v>97.882582660651195</v>
      </c>
      <c r="AV98" s="283">
        <v>0</v>
      </c>
      <c r="AW98" s="283">
        <v>60.855320129517601</v>
      </c>
      <c r="AX98" s="283">
        <v>0</v>
      </c>
      <c r="AY98" s="283">
        <v>0</v>
      </c>
      <c r="AZ98" s="283">
        <v>0</v>
      </c>
      <c r="BA98" s="283">
        <v>0</v>
      </c>
      <c r="BB98" s="283">
        <v>0</v>
      </c>
      <c r="BC98" s="283">
        <v>0</v>
      </c>
    </row>
    <row r="99" spans="1:55" x14ac:dyDescent="0.2">
      <c r="A99" s="282">
        <v>8291</v>
      </c>
      <c r="B99" s="282" t="s">
        <v>251</v>
      </c>
      <c r="C99" s="283">
        <v>50.383920307847703</v>
      </c>
      <c r="D99" s="283">
        <v>948856501.35343003</v>
      </c>
      <c r="E99" s="283">
        <v>15.651298423315399</v>
      </c>
      <c r="F99" s="283">
        <v>5.7378065203873501</v>
      </c>
      <c r="G99" s="283">
        <v>16.6615675536049</v>
      </c>
      <c r="H99" s="283">
        <v>4.9437997085634704</v>
      </c>
      <c r="I99" s="283">
        <v>14.855610272375801</v>
      </c>
      <c r="J99" s="283">
        <v>5.5448416538309004</v>
      </c>
      <c r="K99" s="283">
        <v>21.997996485692902</v>
      </c>
      <c r="L99" s="283">
        <v>8.6391488588718701</v>
      </c>
      <c r="M99" s="283">
        <v>10.767555376766699</v>
      </c>
      <c r="N99" s="283">
        <v>25.5203699799006</v>
      </c>
      <c r="O99" s="283">
        <v>24.771727522743799</v>
      </c>
      <c r="P99" s="283">
        <v>1.80595728122916</v>
      </c>
      <c r="Q99" s="283">
        <v>1.71194932900318</v>
      </c>
      <c r="R99" s="283">
        <v>6.7104927171524604</v>
      </c>
      <c r="S99" s="283">
        <v>0.15557688450338</v>
      </c>
      <c r="T99" s="283">
        <v>2.8282177832455901</v>
      </c>
      <c r="U99" s="283">
        <v>13.567129745588799</v>
      </c>
      <c r="V99" s="283">
        <v>1.8099370888163999</v>
      </c>
      <c r="W99" s="283">
        <v>5.8109310756262804</v>
      </c>
      <c r="X99" s="283">
        <v>9.4049844027910492</v>
      </c>
      <c r="Y99" s="283">
        <v>-0.69229992172088295</v>
      </c>
      <c r="Z99" s="283">
        <v>7.7860080558799698</v>
      </c>
      <c r="AA99" s="283">
        <v>4.5998495997275599</v>
      </c>
      <c r="AB99" s="283">
        <v>5.0564074650511497</v>
      </c>
      <c r="AC99" s="283">
        <v>9.8403673476891402</v>
      </c>
      <c r="AD99" s="283">
        <v>3.56517439974172</v>
      </c>
      <c r="AE99" s="283">
        <v>13.3788085539253</v>
      </c>
      <c r="AF99" s="283">
        <v>0.67096018759671205</v>
      </c>
      <c r="AG99" s="283">
        <v>3.1266320485004102</v>
      </c>
      <c r="AH99" s="283">
        <v>5.6317271524807602</v>
      </c>
      <c r="AI99" s="283">
        <v>1883252624.16239</v>
      </c>
      <c r="AJ99" s="283">
        <v>24.136460633671401</v>
      </c>
      <c r="AK99" s="283">
        <v>26.247459674176199</v>
      </c>
      <c r="AL99" s="283">
        <v>0</v>
      </c>
      <c r="AM99" s="283">
        <v>0</v>
      </c>
      <c r="AN99" s="283">
        <v>0</v>
      </c>
      <c r="AO99" s="283">
        <v>9.1657924218623208</v>
      </c>
      <c r="AP99" s="283">
        <v>1.94899436639972</v>
      </c>
      <c r="AQ99" s="283">
        <v>4.2413844332502197</v>
      </c>
      <c r="AR99" s="283">
        <v>3.03577317012516</v>
      </c>
      <c r="AS99" s="283">
        <v>0.27629933091500702</v>
      </c>
      <c r="AT99" s="283"/>
      <c r="AU99" s="283">
        <v>10.0064875137936</v>
      </c>
      <c r="AV99" s="283">
        <v>24.4954281918288</v>
      </c>
      <c r="AW99" s="283">
        <v>0</v>
      </c>
      <c r="AX99" s="283">
        <v>9.3091798615161494</v>
      </c>
      <c r="AY99" s="283">
        <v>0</v>
      </c>
      <c r="AZ99" s="283">
        <v>4.2413844332502197</v>
      </c>
      <c r="BA99" s="283">
        <v>1.0275413369481801</v>
      </c>
      <c r="BB99" s="283">
        <v>1.76539265064277</v>
      </c>
      <c r="BC99" s="283">
        <v>1.76539265064277</v>
      </c>
    </row>
    <row r="100" spans="1:55" x14ac:dyDescent="0.2">
      <c r="A100" s="282">
        <v>8305</v>
      </c>
      <c r="B100" s="282" t="s">
        <v>395</v>
      </c>
      <c r="C100" s="283">
        <v>26.6127348504148</v>
      </c>
      <c r="D100" s="283">
        <v>37452245.435479999</v>
      </c>
      <c r="E100" s="283">
        <v>28.7082154107385</v>
      </c>
      <c r="F100" s="283">
        <v>6.1098092354514604</v>
      </c>
      <c r="G100" s="283">
        <v>27.698492631712099</v>
      </c>
      <c r="H100" s="283">
        <v>5.7481166871439804</v>
      </c>
      <c r="I100" s="283">
        <v>25.030726116021398</v>
      </c>
      <c r="J100" s="283">
        <v>6.3613285077492998</v>
      </c>
      <c r="K100" s="283">
        <v>15.1499142726333</v>
      </c>
      <c r="L100" s="283">
        <v>23.948857934778399</v>
      </c>
      <c r="M100" s="283">
        <v>9.4632652740814898</v>
      </c>
      <c r="N100" s="283">
        <v>41.630991251827297</v>
      </c>
      <c r="O100" s="283">
        <v>40.395638137505003</v>
      </c>
      <c r="P100" s="283">
        <v>2.6677665156906198</v>
      </c>
      <c r="Q100" s="283">
        <v>0.95525512573929605</v>
      </c>
      <c r="R100" s="283">
        <v>10.0944144519773</v>
      </c>
      <c r="S100" s="283">
        <v>1.1867253342884501</v>
      </c>
      <c r="T100" s="283">
        <v>12.9088623433948</v>
      </c>
      <c r="U100" s="283">
        <v>8.84332581477031</v>
      </c>
      <c r="V100" s="283">
        <v>1.15271922356623</v>
      </c>
      <c r="W100" s="283">
        <v>11.039995591383599</v>
      </c>
      <c r="X100" s="283">
        <v>10.188149000278999</v>
      </c>
      <c r="Y100" s="283">
        <v>-0.64127258837470802</v>
      </c>
      <c r="Z100" s="283">
        <v>12.1218637726267</v>
      </c>
      <c r="AA100" s="283">
        <v>3.71302104547769</v>
      </c>
      <c r="AB100" s="283">
        <v>5.3063139210402497</v>
      </c>
      <c r="AC100" s="283">
        <v>17.6682198193548</v>
      </c>
      <c r="AD100" s="283">
        <v>3.5602145216414902</v>
      </c>
      <c r="AE100" s="283">
        <v>5.6279845232480099</v>
      </c>
      <c r="AF100" s="283">
        <v>0.79160304613493604</v>
      </c>
      <c r="AG100" s="283">
        <v>2.9419073664800401</v>
      </c>
      <c r="AH100" s="283">
        <v>7.3537791435577597</v>
      </c>
      <c r="AI100" s="283">
        <v>140730539.893747</v>
      </c>
      <c r="AJ100" s="283">
        <v>8.4992791641180201</v>
      </c>
      <c r="AK100" s="283">
        <v>18.113455686296799</v>
      </c>
      <c r="AL100" s="283">
        <v>0</v>
      </c>
      <c r="AM100" s="283">
        <v>0</v>
      </c>
      <c r="AN100" s="283">
        <v>0</v>
      </c>
      <c r="AO100" s="283">
        <v>2.98104290168108</v>
      </c>
      <c r="AP100" s="283">
        <v>0</v>
      </c>
      <c r="AQ100" s="283">
        <v>0</v>
      </c>
      <c r="AR100" s="283">
        <v>0</v>
      </c>
      <c r="AS100" s="283">
        <v>0.27486954877886399</v>
      </c>
      <c r="AT100" s="283"/>
      <c r="AU100" s="283">
        <v>26.3709363833891</v>
      </c>
      <c r="AV100" s="283">
        <v>40.1207685887262</v>
      </c>
      <c r="AW100" s="283">
        <v>0</v>
      </c>
      <c r="AX100" s="283">
        <v>3.62773544665898</v>
      </c>
      <c r="AY100" s="283">
        <v>0</v>
      </c>
      <c r="AZ100" s="283">
        <v>0</v>
      </c>
      <c r="BA100" s="283">
        <v>1.3406356188638999</v>
      </c>
      <c r="BB100" s="283">
        <v>1.22463823509895E-3</v>
      </c>
      <c r="BC100" s="283">
        <v>1.22463823509895E-3</v>
      </c>
    </row>
    <row r="101" spans="1:55" x14ac:dyDescent="0.2">
      <c r="A101" s="282">
        <v>8313</v>
      </c>
      <c r="B101" s="282" t="s">
        <v>396</v>
      </c>
      <c r="C101" s="283">
        <v>48.480238229424103</v>
      </c>
      <c r="D101" s="283">
        <v>224121442.09347999</v>
      </c>
      <c r="E101" s="283">
        <v>18.415192657667401</v>
      </c>
      <c r="F101" s="283">
        <v>5.2678466980205902</v>
      </c>
      <c r="G101" s="283">
        <v>20.821092849060602</v>
      </c>
      <c r="H101" s="283">
        <v>5.30649218632042</v>
      </c>
      <c r="I101" s="283">
        <v>18.919246206320601</v>
      </c>
      <c r="J101" s="283">
        <v>5.8966684850860496</v>
      </c>
      <c r="K101" s="283">
        <v>22.542410964616298</v>
      </c>
      <c r="L101" s="283">
        <v>15.9745836597828</v>
      </c>
      <c r="M101" s="283">
        <v>7.7978784226725404</v>
      </c>
      <c r="N101" s="283">
        <v>27.098165469705702</v>
      </c>
      <c r="O101" s="283">
        <v>26.476335004262602</v>
      </c>
      <c r="P101" s="283">
        <v>1.90184664274003</v>
      </c>
      <c r="Q101" s="283">
        <v>1.02818433765607</v>
      </c>
      <c r="R101" s="283">
        <v>6.5875576219741596</v>
      </c>
      <c r="S101" s="283">
        <v>0.18140110964643899</v>
      </c>
      <c r="T101" s="283">
        <v>9.9622497143846296</v>
      </c>
      <c r="U101" s="283">
        <v>7.1368819343071301</v>
      </c>
      <c r="V101" s="283">
        <v>0.91960462614596605</v>
      </c>
      <c r="W101" s="283">
        <v>6.0123339453981703</v>
      </c>
      <c r="X101" s="283">
        <v>8.8931289754911695</v>
      </c>
      <c r="Y101" s="283">
        <v>-0.83522657599860795</v>
      </c>
      <c r="Z101" s="283">
        <v>7.1438174214989898</v>
      </c>
      <c r="AA101" s="283">
        <v>4.1657357331957998</v>
      </c>
      <c r="AB101" s="283">
        <v>3.9665172031048899</v>
      </c>
      <c r="AC101" s="283">
        <v>12.4028587122693</v>
      </c>
      <c r="AD101" s="283">
        <v>3.5098825860769902</v>
      </c>
      <c r="AE101" s="283">
        <v>18.2435045648844</v>
      </c>
      <c r="AF101" s="283">
        <v>0.48406784905980599</v>
      </c>
      <c r="AG101" s="283">
        <v>3.3388947057570002</v>
      </c>
      <c r="AH101" s="283">
        <v>6.3106925660603697</v>
      </c>
      <c r="AI101" s="283">
        <v>462294432.28571802</v>
      </c>
      <c r="AJ101" s="283">
        <v>16.147536106410101</v>
      </c>
      <c r="AK101" s="283">
        <v>32.332702123014002</v>
      </c>
      <c r="AL101" s="283">
        <v>0</v>
      </c>
      <c r="AM101" s="283">
        <v>1.27637656608271</v>
      </c>
      <c r="AN101" s="283">
        <v>0</v>
      </c>
      <c r="AO101" s="283">
        <v>5.8940896465652202</v>
      </c>
      <c r="AP101" s="283">
        <v>0.430418326727806</v>
      </c>
      <c r="AQ101" s="283">
        <v>1.8131790704369599</v>
      </c>
      <c r="AR101" s="283">
        <v>0</v>
      </c>
      <c r="AS101" s="283">
        <v>0.20895916812663801</v>
      </c>
      <c r="AT101" s="283"/>
      <c r="AU101" s="283">
        <v>17.026348219429298</v>
      </c>
      <c r="AV101" s="283">
        <v>26.267375836136001</v>
      </c>
      <c r="AW101" s="283">
        <v>0</v>
      </c>
      <c r="AX101" s="283">
        <v>4.7235419496689897</v>
      </c>
      <c r="AY101" s="283">
        <v>0</v>
      </c>
      <c r="AZ101" s="283">
        <v>1.8131790704369599</v>
      </c>
      <c r="BA101" s="283">
        <v>1.09564341559932</v>
      </c>
      <c r="BB101" s="283">
        <v>0.59432699987654103</v>
      </c>
      <c r="BC101" s="283">
        <v>0.59432699987654103</v>
      </c>
    </row>
    <row r="102" spans="1:55" x14ac:dyDescent="0.2">
      <c r="A102" s="282">
        <v>8321</v>
      </c>
      <c r="B102" s="282" t="s">
        <v>397</v>
      </c>
      <c r="C102" s="283">
        <v>54.849111380601798</v>
      </c>
      <c r="D102" s="283">
        <v>78685729.069449902</v>
      </c>
      <c r="E102" s="283">
        <v>17.681066839924501</v>
      </c>
      <c r="F102" s="283">
        <v>5.0695294636462096</v>
      </c>
      <c r="G102" s="283">
        <v>18.081548382351301</v>
      </c>
      <c r="H102" s="283">
        <v>5.1858806989773703</v>
      </c>
      <c r="I102" s="283">
        <v>15.4931404111836</v>
      </c>
      <c r="J102" s="283">
        <v>6.0522752593681499</v>
      </c>
      <c r="K102" s="283">
        <v>23.782873039406599</v>
      </c>
      <c r="L102" s="283">
        <v>13.5479748114661</v>
      </c>
      <c r="M102" s="283">
        <v>8.3871888808648105</v>
      </c>
      <c r="N102" s="283">
        <v>26.4386711559346</v>
      </c>
      <c r="O102" s="283">
        <v>25.885564318482398</v>
      </c>
      <c r="P102" s="283">
        <v>2.5884079711676899</v>
      </c>
      <c r="Q102" s="283">
        <v>1.24138389146848</v>
      </c>
      <c r="R102" s="283">
        <v>6.1554051066312496</v>
      </c>
      <c r="S102" s="283">
        <v>0</v>
      </c>
      <c r="T102" s="283">
        <v>8.6116090302398103</v>
      </c>
      <c r="U102" s="283">
        <v>8.0875725651697792</v>
      </c>
      <c r="V102" s="283">
        <v>1.0424480240365801</v>
      </c>
      <c r="W102" s="283">
        <v>4.93636578122634</v>
      </c>
      <c r="X102" s="283">
        <v>8.9098767618276096</v>
      </c>
      <c r="Y102" s="283">
        <v>-0.87807938366503302</v>
      </c>
      <c r="Z102" s="283">
        <v>6.8815313809438301</v>
      </c>
      <c r="AA102" s="283">
        <v>3.5052862699115499</v>
      </c>
      <c r="AB102" s="283">
        <v>3.6102707311328301</v>
      </c>
      <c r="AC102" s="283">
        <v>12.7447010586981</v>
      </c>
      <c r="AD102" s="283">
        <v>3.5820595807940299</v>
      </c>
      <c r="AE102" s="283">
        <v>0.33980875812019001</v>
      </c>
      <c r="AF102" s="283">
        <v>0.37109354799967098</v>
      </c>
      <c r="AG102" s="283">
        <v>3.4109578814624202</v>
      </c>
      <c r="AH102" s="283">
        <v>5.57354060831344</v>
      </c>
      <c r="AI102" s="283">
        <v>143458530.30041701</v>
      </c>
      <c r="AJ102" s="283">
        <v>18.585918212576701</v>
      </c>
      <c r="AK102" s="283">
        <v>36.263193168025097</v>
      </c>
      <c r="AL102" s="283">
        <v>0</v>
      </c>
      <c r="AM102" s="283">
        <v>0</v>
      </c>
      <c r="AN102" s="283">
        <v>0.557568043060926</v>
      </c>
      <c r="AO102" s="283">
        <v>1.3127517450905699</v>
      </c>
      <c r="AP102" s="283">
        <v>1.2945500878274401</v>
      </c>
      <c r="AQ102" s="283">
        <v>0</v>
      </c>
      <c r="AR102" s="283">
        <v>0</v>
      </c>
      <c r="AS102" s="283">
        <v>0.11271947346830601</v>
      </c>
      <c r="AT102" s="283"/>
      <c r="AU102" s="283">
        <v>14.101081648918299</v>
      </c>
      <c r="AV102" s="283">
        <v>25.772844845014099</v>
      </c>
      <c r="AW102" s="283">
        <v>0</v>
      </c>
      <c r="AX102" s="283">
        <v>0.48859629924562498</v>
      </c>
      <c r="AY102" s="283">
        <v>0</v>
      </c>
      <c r="AZ102" s="283">
        <v>0</v>
      </c>
      <c r="BA102" s="283">
        <v>0.478620246433687</v>
      </c>
      <c r="BB102" s="283">
        <v>0</v>
      </c>
      <c r="BC102" s="283">
        <v>0</v>
      </c>
    </row>
    <row r="103" spans="1:55" x14ac:dyDescent="0.2">
      <c r="A103" s="282">
        <v>8496</v>
      </c>
      <c r="B103" s="282" t="s">
        <v>398</v>
      </c>
      <c r="C103" s="283">
        <v>96.314619533248404</v>
      </c>
      <c r="D103" s="283">
        <v>64201434.022739999</v>
      </c>
      <c r="E103" s="283">
        <v>0.169144544126132</v>
      </c>
      <c r="F103" s="283">
        <v>2.8994210294597602</v>
      </c>
      <c r="G103" s="283">
        <v>1.47915460034199</v>
      </c>
      <c r="H103" s="283">
        <v>9.9999999999999995E-8</v>
      </c>
      <c r="I103" s="283">
        <v>1.9528808120117199E-2</v>
      </c>
      <c r="J103" s="283">
        <v>0</v>
      </c>
      <c r="K103" s="283">
        <v>29.603189061398801</v>
      </c>
      <c r="L103" s="283">
        <v>0</v>
      </c>
      <c r="M103" s="283">
        <v>0</v>
      </c>
      <c r="N103" s="283">
        <v>0.53718187922999105</v>
      </c>
      <c r="O103" s="283">
        <v>0.53718187922999105</v>
      </c>
      <c r="P103" s="283">
        <v>1.4596257922218701</v>
      </c>
      <c r="Q103" s="283">
        <v>1.5357532168983199</v>
      </c>
      <c r="R103" s="283">
        <v>0</v>
      </c>
      <c r="S103" s="283">
        <v>0</v>
      </c>
      <c r="T103" s="283">
        <v>0</v>
      </c>
      <c r="U103" s="283">
        <v>0</v>
      </c>
      <c r="V103" s="283">
        <v>0</v>
      </c>
      <c r="W103" s="283">
        <v>0</v>
      </c>
      <c r="X103" s="283">
        <v>0</v>
      </c>
      <c r="Y103" s="283">
        <v>0</v>
      </c>
      <c r="Z103" s="283">
        <v>0</v>
      </c>
      <c r="AA103" s="283">
        <v>0</v>
      </c>
      <c r="AB103" s="283">
        <v>0</v>
      </c>
      <c r="AC103" s="283">
        <v>0.169144544126132</v>
      </c>
      <c r="AD103" s="283">
        <v>2.8994210294597602</v>
      </c>
      <c r="AE103" s="283">
        <v>3.3145649599331999</v>
      </c>
      <c r="AF103" s="283">
        <v>0.368037335103859</v>
      </c>
      <c r="AG103" s="283">
        <v>2.0299999999999998</v>
      </c>
      <c r="AH103" s="283">
        <v>151.84119999999999</v>
      </c>
      <c r="AI103" s="283">
        <v>66658036.270991303</v>
      </c>
      <c r="AJ103" s="283">
        <v>30.226361991957202</v>
      </c>
      <c r="AK103" s="283">
        <v>66.0882575412911</v>
      </c>
      <c r="AL103" s="283">
        <v>0</v>
      </c>
      <c r="AM103" s="283">
        <v>0</v>
      </c>
      <c r="AN103" s="283">
        <v>0</v>
      </c>
      <c r="AO103" s="283">
        <v>0.414149434102275</v>
      </c>
      <c r="AP103" s="283">
        <v>3.3923591610274901E-3</v>
      </c>
      <c r="AQ103" s="283">
        <v>1.9528808120117199E-2</v>
      </c>
      <c r="AR103" s="283">
        <v>0</v>
      </c>
      <c r="AS103" s="283">
        <v>0</v>
      </c>
      <c r="AT103" s="283"/>
      <c r="AU103" s="283">
        <v>0</v>
      </c>
      <c r="AV103" s="283">
        <v>0.53718187922999105</v>
      </c>
      <c r="AW103" s="283">
        <v>0</v>
      </c>
      <c r="AX103" s="283">
        <v>2.1258277010129601E-2</v>
      </c>
      <c r="AY103" s="283">
        <v>0</v>
      </c>
      <c r="AZ103" s="283">
        <v>1.9528808120117199E-2</v>
      </c>
      <c r="BA103" s="283">
        <v>0.53545241033997804</v>
      </c>
      <c r="BB103" s="283">
        <v>0.20303262002768799</v>
      </c>
      <c r="BC103" s="283">
        <v>0.20303262002768799</v>
      </c>
    </row>
    <row r="104" spans="1:55" x14ac:dyDescent="0.2">
      <c r="A104" s="282">
        <v>8518</v>
      </c>
      <c r="B104" s="282" t="s">
        <v>399</v>
      </c>
      <c r="C104" s="283">
        <v>27.657066348921902</v>
      </c>
      <c r="D104" s="283">
        <v>432963209.4867</v>
      </c>
      <c r="E104" s="283">
        <v>33.435320771503299</v>
      </c>
      <c r="F104" s="283">
        <v>6.1973571449173503</v>
      </c>
      <c r="G104" s="283">
        <v>28.2450321283794</v>
      </c>
      <c r="H104" s="283">
        <v>6.6909855519988604</v>
      </c>
      <c r="I104" s="283">
        <v>29.469951985245601</v>
      </c>
      <c r="J104" s="283">
        <v>6.3959523114590704</v>
      </c>
      <c r="K104" s="283">
        <v>15.668392154147201</v>
      </c>
      <c r="L104" s="283">
        <v>28.617988825577601</v>
      </c>
      <c r="M104" s="283">
        <v>9.2631572867783092</v>
      </c>
      <c r="N104" s="283">
        <v>42.0209653424549</v>
      </c>
      <c r="O104" s="283">
        <v>41.181261511365598</v>
      </c>
      <c r="P104" s="283">
        <v>-1.22491985686627</v>
      </c>
      <c r="Q104" s="283">
        <v>0.72547280003367398</v>
      </c>
      <c r="R104" s="283">
        <v>8.4871393529263006</v>
      </c>
      <c r="S104" s="283">
        <v>0.100691980433661</v>
      </c>
      <c r="T104" s="283">
        <v>14.8977882300051</v>
      </c>
      <c r="U104" s="283">
        <v>8.6993500241091599</v>
      </c>
      <c r="V104" s="283">
        <v>1.1553810059551</v>
      </c>
      <c r="W104" s="283">
        <v>13.7202005955724</v>
      </c>
      <c r="X104" s="283">
        <v>9.8753554207104202</v>
      </c>
      <c r="Y104" s="283">
        <v>-0.70325285991532505</v>
      </c>
      <c r="Z104" s="283">
        <v>12.881864792835101</v>
      </c>
      <c r="AA104" s="283">
        <v>3.7320886640448099</v>
      </c>
      <c r="AB104" s="283">
        <v>5.0725030478698798</v>
      </c>
      <c r="AC104" s="283">
        <v>19.715120175930799</v>
      </c>
      <c r="AD104" s="283">
        <v>3.6377544803767501</v>
      </c>
      <c r="AE104" s="283">
        <v>0.49159059822008599</v>
      </c>
      <c r="AF104" s="283">
        <v>0.62481841665760696</v>
      </c>
      <c r="AG104" s="283">
        <v>2.6900372552847398</v>
      </c>
      <c r="AH104" s="283">
        <v>5.1627209515332</v>
      </c>
      <c r="AI104" s="283">
        <v>1565470480.5796499</v>
      </c>
      <c r="AJ104" s="283">
        <v>8.5807019092038104</v>
      </c>
      <c r="AK104" s="283">
        <v>19.076364439718098</v>
      </c>
      <c r="AL104" s="283">
        <v>0</v>
      </c>
      <c r="AM104" s="283">
        <v>0.47886295481114799</v>
      </c>
      <c r="AN104" s="283">
        <v>4.2949787194392901E-2</v>
      </c>
      <c r="AO104" s="283">
        <v>2.0455397158394799</v>
      </c>
      <c r="AP104" s="283">
        <v>0.181387607446203</v>
      </c>
      <c r="AQ104" s="283">
        <v>1.6902989624053599</v>
      </c>
      <c r="AR104" s="283">
        <v>0.67495132748128495</v>
      </c>
      <c r="AS104" s="283">
        <v>0.15366015711195699</v>
      </c>
      <c r="AT104" s="283"/>
      <c r="AU104" s="283">
        <v>29.795479261115801</v>
      </c>
      <c r="AV104" s="283">
        <v>41.027601354253598</v>
      </c>
      <c r="AW104" s="283">
        <v>0</v>
      </c>
      <c r="AX104" s="283">
        <v>3.8203338991007598</v>
      </c>
      <c r="AY104" s="283">
        <v>0</v>
      </c>
      <c r="AZ104" s="283">
        <v>1.6902989624053599</v>
      </c>
      <c r="BA104" s="283">
        <v>1.02414480400043</v>
      </c>
      <c r="BB104" s="283">
        <v>0.84635101998819695</v>
      </c>
      <c r="BC104" s="283">
        <v>0.84635101998819695</v>
      </c>
    </row>
    <row r="105" spans="1:55" x14ac:dyDescent="0.2">
      <c r="A105" s="282">
        <v>8526</v>
      </c>
      <c r="B105" s="282" t="s">
        <v>400</v>
      </c>
      <c r="C105" s="283">
        <v>13.816542095151901</v>
      </c>
      <c r="D105" s="283">
        <v>506674.14</v>
      </c>
      <c r="E105" s="283">
        <v>54.723026761084697</v>
      </c>
      <c r="F105" s="283">
        <v>8.1406700618076595</v>
      </c>
      <c r="G105" s="283">
        <v>29.729402478554501</v>
      </c>
      <c r="H105" s="283">
        <v>4.01336240422419</v>
      </c>
      <c r="I105" s="283">
        <v>24.7222458561899</v>
      </c>
      <c r="J105" s="283">
        <v>4.8262146914753101</v>
      </c>
      <c r="K105" s="283">
        <v>9.6535969205628902</v>
      </c>
      <c r="L105" s="283">
        <v>16.853492874809302</v>
      </c>
      <c r="M105" s="283">
        <v>8.0045249505431499</v>
      </c>
      <c r="N105" s="283">
        <v>31.855129660958401</v>
      </c>
      <c r="O105" s="283">
        <v>31.855129660958401</v>
      </c>
      <c r="P105" s="283">
        <v>5.0071566223646</v>
      </c>
      <c r="Q105" s="283">
        <v>8.0908749800059604E-2</v>
      </c>
      <c r="R105" s="283">
        <v>0</v>
      </c>
      <c r="S105" s="283">
        <v>0</v>
      </c>
      <c r="T105" s="283">
        <v>10.6845121837211</v>
      </c>
      <c r="U105" s="283">
        <v>6.6158949942335399</v>
      </c>
      <c r="V105" s="283">
        <v>0.86008864251213601</v>
      </c>
      <c r="W105" s="283">
        <v>6.1689806910882004</v>
      </c>
      <c r="X105" s="283">
        <v>10.409595484854201</v>
      </c>
      <c r="Y105" s="283">
        <v>-0.57450993254360405</v>
      </c>
      <c r="Z105" s="283">
        <v>14.0377336724688</v>
      </c>
      <c r="AA105" s="283">
        <v>3.4640388982923702</v>
      </c>
      <c r="AB105" s="283">
        <v>4.4414203546610604</v>
      </c>
      <c r="AC105" s="283">
        <v>17.486554587203202</v>
      </c>
      <c r="AD105" s="283">
        <v>3.8942584588491398</v>
      </c>
      <c r="AE105" s="283">
        <v>0.231965186438957</v>
      </c>
      <c r="AF105" s="283">
        <v>0.33084140128637202</v>
      </c>
      <c r="AG105" s="283">
        <v>2.3854984681602298</v>
      </c>
      <c r="AH105" s="283">
        <v>5.3963614301951699</v>
      </c>
      <c r="AI105" s="283">
        <v>3618775.91</v>
      </c>
      <c r="AJ105" s="283">
        <v>4.1111644473277904</v>
      </c>
      <c r="AK105" s="283">
        <v>9.7053776478240792</v>
      </c>
      <c r="AL105" s="283">
        <v>0</v>
      </c>
      <c r="AM105" s="283">
        <v>0</v>
      </c>
      <c r="AN105" s="283">
        <v>1.3615990491115999</v>
      </c>
      <c r="AO105" s="283">
        <v>0</v>
      </c>
      <c r="AP105" s="283">
        <v>0</v>
      </c>
      <c r="AQ105" s="283">
        <v>0</v>
      </c>
      <c r="AR105" s="283">
        <v>0</v>
      </c>
      <c r="AS105" s="283">
        <v>0</v>
      </c>
      <c r="AT105" s="283"/>
      <c r="AU105" s="283">
        <v>47.920984357602599</v>
      </c>
      <c r="AV105" s="283">
        <v>31.855129660958401</v>
      </c>
      <c r="AW105" s="283">
        <v>31.067491482793301</v>
      </c>
      <c r="AX105" s="283">
        <v>0</v>
      </c>
      <c r="AY105" s="283">
        <v>0</v>
      </c>
      <c r="AZ105" s="283">
        <v>0</v>
      </c>
      <c r="BA105" s="283">
        <v>7.8810938801890204E-2</v>
      </c>
      <c r="BB105" s="283">
        <v>0</v>
      </c>
      <c r="BC105" s="283">
        <v>0</v>
      </c>
    </row>
    <row r="106" spans="1:55" x14ac:dyDescent="0.2">
      <c r="A106" s="282">
        <v>8542</v>
      </c>
      <c r="B106" s="282" t="s">
        <v>401</v>
      </c>
      <c r="C106" s="283">
        <v>29.631257486886099</v>
      </c>
      <c r="D106" s="283">
        <v>595542.44999999995</v>
      </c>
      <c r="E106" s="283">
        <v>34.505836524663302</v>
      </c>
      <c r="F106" s="283">
        <v>4.7509358316440498</v>
      </c>
      <c r="G106" s="283">
        <v>34.973446135113399</v>
      </c>
      <c r="H106" s="283">
        <v>3.49964552562373</v>
      </c>
      <c r="I106" s="283">
        <v>31.1697594437044</v>
      </c>
      <c r="J106" s="283">
        <v>3.9267118544217601</v>
      </c>
      <c r="K106" s="283">
        <v>14.043286854577699</v>
      </c>
      <c r="L106" s="283">
        <v>42.883309956194402</v>
      </c>
      <c r="M106" s="283">
        <v>4.4329804596120397</v>
      </c>
      <c r="N106" s="283">
        <v>22.7922860121733</v>
      </c>
      <c r="O106" s="283">
        <v>22.7922860121733</v>
      </c>
      <c r="P106" s="283">
        <v>3.8036866914090099</v>
      </c>
      <c r="Q106" s="283">
        <v>0.88945985333719302</v>
      </c>
      <c r="R106" s="283">
        <v>0</v>
      </c>
      <c r="S106" s="283">
        <v>0</v>
      </c>
      <c r="T106" s="283">
        <v>23.821277622196</v>
      </c>
      <c r="U106" s="283">
        <v>4.0313246088671599</v>
      </c>
      <c r="V106" s="283">
        <v>0.48312629619422898</v>
      </c>
      <c r="W106" s="283">
        <v>19.062032333998399</v>
      </c>
      <c r="X106" s="283">
        <v>4.93491830975975</v>
      </c>
      <c r="Y106" s="283">
        <v>-1.15550536195997</v>
      </c>
      <c r="Z106" s="283">
        <v>7.3484818215083898</v>
      </c>
      <c r="AA106" s="283">
        <v>3.5875929007390499</v>
      </c>
      <c r="AB106" s="283">
        <v>2.35806413498476</v>
      </c>
      <c r="AC106" s="283">
        <v>15.443804190664901</v>
      </c>
      <c r="AD106" s="283">
        <v>4.5238492988550298</v>
      </c>
      <c r="AE106" s="283">
        <v>-6.29074421277451E-2</v>
      </c>
      <c r="AF106" s="283">
        <v>0</v>
      </c>
      <c r="AG106" s="283">
        <v>0</v>
      </c>
      <c r="AH106" s="283">
        <v>0</v>
      </c>
      <c r="AI106" s="283">
        <v>2009845.34748</v>
      </c>
      <c r="AJ106" s="283">
        <v>9.4647167872150408</v>
      </c>
      <c r="AK106" s="283">
        <v>20.166540699671099</v>
      </c>
      <c r="AL106" s="283">
        <v>1.8384499109012999</v>
      </c>
      <c r="AM106" s="283">
        <v>0</v>
      </c>
      <c r="AN106" s="283">
        <v>0</v>
      </c>
      <c r="AO106" s="283">
        <v>0</v>
      </c>
      <c r="AP106" s="283">
        <v>0</v>
      </c>
      <c r="AQ106" s="283">
        <v>0</v>
      </c>
      <c r="AR106" s="283">
        <v>0</v>
      </c>
      <c r="AS106" s="283">
        <v>0</v>
      </c>
      <c r="AT106" s="283"/>
      <c r="AU106" s="283">
        <v>42.883309956194402</v>
      </c>
      <c r="AV106" s="283">
        <v>22.7922860121733</v>
      </c>
      <c r="AW106" s="283">
        <v>0</v>
      </c>
      <c r="AX106" s="283">
        <v>0</v>
      </c>
      <c r="AY106" s="283">
        <v>0</v>
      </c>
      <c r="AZ106" s="283">
        <v>0</v>
      </c>
      <c r="BA106" s="283">
        <v>0</v>
      </c>
      <c r="BB106" s="283">
        <v>0</v>
      </c>
      <c r="BC106" s="283">
        <v>0</v>
      </c>
    </row>
    <row r="107" spans="1:55" x14ac:dyDescent="0.2">
      <c r="A107" s="282">
        <v>8771</v>
      </c>
      <c r="B107" s="282" t="s">
        <v>58</v>
      </c>
      <c r="C107" s="283">
        <v>96.407461519604794</v>
      </c>
      <c r="D107" s="283">
        <v>577067299.36028004</v>
      </c>
      <c r="E107" s="283">
        <v>0</v>
      </c>
      <c r="F107" s="283">
        <v>0</v>
      </c>
      <c r="G107" s="283">
        <v>2.4336769909187099</v>
      </c>
      <c r="H107" s="283">
        <v>2.4745570095492702</v>
      </c>
      <c r="I107" s="283">
        <v>2.36827421678522</v>
      </c>
      <c r="J107" s="283">
        <v>2.5428949099788101</v>
      </c>
      <c r="K107" s="283">
        <v>27.607647897139099</v>
      </c>
      <c r="L107" s="283">
        <v>0</v>
      </c>
      <c r="M107" s="283">
        <v>0</v>
      </c>
      <c r="N107" s="283">
        <v>0.50979687688438202</v>
      </c>
      <c r="O107" s="283">
        <v>0.50979687688438202</v>
      </c>
      <c r="P107" s="283">
        <v>6.5402774133495101E-2</v>
      </c>
      <c r="Q107" s="283">
        <v>1.5753244915492599</v>
      </c>
      <c r="R107" s="283">
        <v>0.32229400609707598</v>
      </c>
      <c r="S107" s="283">
        <v>0</v>
      </c>
      <c r="T107" s="283">
        <v>0</v>
      </c>
      <c r="U107" s="283">
        <v>0</v>
      </c>
      <c r="V107" s="283">
        <v>0</v>
      </c>
      <c r="W107" s="283">
        <v>0</v>
      </c>
      <c r="X107" s="283">
        <v>0</v>
      </c>
      <c r="Y107" s="283">
        <v>0</v>
      </c>
      <c r="Z107" s="283">
        <v>0.50944386394145902</v>
      </c>
      <c r="AA107" s="283">
        <v>4.9251414375869498</v>
      </c>
      <c r="AB107" s="283">
        <v>0.49081254183528999</v>
      </c>
      <c r="AC107" s="283">
        <v>0</v>
      </c>
      <c r="AD107" s="283">
        <v>0</v>
      </c>
      <c r="AE107" s="283">
        <v>0</v>
      </c>
      <c r="AF107" s="283">
        <v>3.5301294292249701E-4</v>
      </c>
      <c r="AG107" s="283">
        <v>2.0299999999999998</v>
      </c>
      <c r="AH107" s="283">
        <v>151.84119999999999</v>
      </c>
      <c r="AI107" s="283">
        <v>598571200.05481303</v>
      </c>
      <c r="AJ107" s="283">
        <v>39.668216124894897</v>
      </c>
      <c r="AK107" s="283">
        <v>56.739245394709897</v>
      </c>
      <c r="AL107" s="283">
        <v>0.40924742115485702</v>
      </c>
      <c r="AM107" s="283">
        <v>0.66524717521246601</v>
      </c>
      <c r="AN107" s="283">
        <v>0</v>
      </c>
      <c r="AO107" s="283">
        <v>4.3364502765290203</v>
      </c>
      <c r="AP107" s="283">
        <v>4.2545303261613601</v>
      </c>
      <c r="AQ107" s="283">
        <v>1.85883035284376</v>
      </c>
      <c r="AR107" s="283">
        <v>0</v>
      </c>
      <c r="AS107" s="283">
        <v>0</v>
      </c>
      <c r="AT107" s="283"/>
      <c r="AU107" s="283">
        <v>0.32229400609707598</v>
      </c>
      <c r="AV107" s="283">
        <v>0.50979687688438202</v>
      </c>
      <c r="AW107" s="283">
        <v>0</v>
      </c>
      <c r="AX107" s="283">
        <v>1.85883035284376</v>
      </c>
      <c r="AY107" s="283">
        <v>0</v>
      </c>
      <c r="AZ107" s="283">
        <v>1.85883035284376</v>
      </c>
      <c r="BA107" s="283">
        <v>3.5301294292249701E-4</v>
      </c>
      <c r="BB107" s="283">
        <v>1.9827031352182001</v>
      </c>
      <c r="BC107" s="283">
        <v>1.9827031352182001</v>
      </c>
    </row>
    <row r="108" spans="1:55" x14ac:dyDescent="0.2">
      <c r="A108" s="282">
        <v>8798</v>
      </c>
      <c r="B108" s="282" t="s">
        <v>402</v>
      </c>
      <c r="C108" s="283">
        <v>9.7299313201911595</v>
      </c>
      <c r="D108" s="283">
        <v>248193482.96783</v>
      </c>
      <c r="E108" s="283">
        <v>36.443593168441801</v>
      </c>
      <c r="F108" s="283">
        <v>5.4929156200026101</v>
      </c>
      <c r="G108" s="283">
        <v>32.732370886831703</v>
      </c>
      <c r="H108" s="283">
        <v>6.1603461196353502</v>
      </c>
      <c r="I108" s="283">
        <v>30.075851183830899</v>
      </c>
      <c r="J108" s="283">
        <v>6.7044977478162302</v>
      </c>
      <c r="K108" s="283">
        <v>14.312886307383801</v>
      </c>
      <c r="L108" s="283">
        <v>30.3059105770832</v>
      </c>
      <c r="M108" s="283">
        <v>8.8683510534542194</v>
      </c>
      <c r="N108" s="283">
        <v>46.434990653022403</v>
      </c>
      <c r="O108" s="283">
        <v>45.191271888597399</v>
      </c>
      <c r="P108" s="283">
        <v>2.6565197030007899</v>
      </c>
      <c r="Q108" s="283">
        <v>2.3936074039654098</v>
      </c>
      <c r="R108" s="283">
        <v>10.0210484442837</v>
      </c>
      <c r="S108" s="283">
        <v>9.2079877534453999E-2</v>
      </c>
      <c r="T108" s="283">
        <v>14.1908430928417</v>
      </c>
      <c r="U108" s="283">
        <v>10.006129676427401</v>
      </c>
      <c r="V108" s="283">
        <v>1.32535853008413</v>
      </c>
      <c r="W108" s="283">
        <v>16.1150674842415</v>
      </c>
      <c r="X108" s="283">
        <v>7.8664292229194697</v>
      </c>
      <c r="Y108" s="283">
        <v>-0.874216992966241</v>
      </c>
      <c r="Z108" s="283">
        <v>14.2127448143056</v>
      </c>
      <c r="AA108" s="283">
        <v>3.9718089537914398</v>
      </c>
      <c r="AB108" s="283">
        <v>5.2215186969423204</v>
      </c>
      <c r="AC108" s="283">
        <v>20.328525684200301</v>
      </c>
      <c r="AD108" s="283">
        <v>3.6077709563958198</v>
      </c>
      <c r="AE108" s="283">
        <v>9.1009959695140292</v>
      </c>
      <c r="AF108" s="283">
        <v>0.84906884532523397</v>
      </c>
      <c r="AG108" s="283">
        <v>2.74637965208492</v>
      </c>
      <c r="AH108" s="283">
        <v>5.0242876930842604</v>
      </c>
      <c r="AI108" s="283">
        <v>2550824613.2507501</v>
      </c>
      <c r="AJ108" s="283">
        <v>3.3996217873610202</v>
      </c>
      <c r="AK108" s="283">
        <v>6.3303095328301504</v>
      </c>
      <c r="AL108" s="283">
        <v>0</v>
      </c>
      <c r="AM108" s="283">
        <v>0</v>
      </c>
      <c r="AN108" s="283">
        <v>0</v>
      </c>
      <c r="AO108" s="283">
        <v>3.2257481569906501</v>
      </c>
      <c r="AP108" s="283">
        <v>1.14017997509188</v>
      </c>
      <c r="AQ108" s="283">
        <v>1.67226327668365</v>
      </c>
      <c r="AR108" s="283">
        <v>3.5713880267096498</v>
      </c>
      <c r="AS108" s="283">
        <v>0.27461897080696701</v>
      </c>
      <c r="AT108" s="283"/>
      <c r="AU108" s="283">
        <v>31.6417092190426</v>
      </c>
      <c r="AV108" s="283">
        <v>44.916652917790501</v>
      </c>
      <c r="AW108" s="283">
        <v>0</v>
      </c>
      <c r="AX108" s="283">
        <v>7.5333691929179301</v>
      </c>
      <c r="AY108" s="283">
        <v>0</v>
      </c>
      <c r="AZ108" s="283">
        <v>1.67226327668365</v>
      </c>
      <c r="BA108" s="283">
        <v>1.6141531978138599</v>
      </c>
      <c r="BB108" s="283">
        <v>0.33707340776528699</v>
      </c>
      <c r="BC108" s="283">
        <v>0.33707340776528699</v>
      </c>
    </row>
    <row r="109" spans="1:55" x14ac:dyDescent="0.2">
      <c r="A109" s="282">
        <v>8801</v>
      </c>
      <c r="B109" s="282" t="s">
        <v>403</v>
      </c>
      <c r="C109" s="283">
        <v>2.65507255190175E-2</v>
      </c>
      <c r="D109" s="283">
        <v>129996.66</v>
      </c>
      <c r="E109" s="283">
        <v>46.220184706514999</v>
      </c>
      <c r="F109" s="283">
        <v>5.6584783503249296</v>
      </c>
      <c r="G109" s="283">
        <v>36.406698276027903</v>
      </c>
      <c r="H109" s="283">
        <v>6.3888221948458499</v>
      </c>
      <c r="I109" s="283">
        <v>36.015164208646098</v>
      </c>
      <c r="J109" s="283">
        <v>6.4543574553407197</v>
      </c>
      <c r="K109" s="283">
        <v>9.2274420106959294</v>
      </c>
      <c r="L109" s="283">
        <v>36.8359698241009</v>
      </c>
      <c r="M109" s="283">
        <v>8.7235448439411805</v>
      </c>
      <c r="N109" s="283">
        <v>60.167101920612602</v>
      </c>
      <c r="O109" s="283">
        <v>58.466837044838798</v>
      </c>
      <c r="P109" s="283">
        <v>0.39153406738181701</v>
      </c>
      <c r="Q109" s="283">
        <v>0.49424556130275199</v>
      </c>
      <c r="R109" s="283">
        <v>13.953123011409399</v>
      </c>
      <c r="S109" s="283">
        <v>0.12437234080279599</v>
      </c>
      <c r="T109" s="283">
        <v>16.351247040013199</v>
      </c>
      <c r="U109" s="283">
        <v>9.1475427264899505</v>
      </c>
      <c r="V109" s="283">
        <v>1.21064005722051</v>
      </c>
      <c r="W109" s="283">
        <v>20.484722784087602</v>
      </c>
      <c r="X109" s="283">
        <v>8.3851026694938504</v>
      </c>
      <c r="Y109" s="283">
        <v>-0.92175049165363698</v>
      </c>
      <c r="Z109" s="283">
        <v>18.1373772322187</v>
      </c>
      <c r="AA109" s="283">
        <v>4.0263000492288601</v>
      </c>
      <c r="AB109" s="283">
        <v>5.0493799683184903</v>
      </c>
      <c r="AC109" s="283">
        <v>25.735461922427302</v>
      </c>
      <c r="AD109" s="283">
        <v>3.48359726956661</v>
      </c>
      <c r="AE109" s="283">
        <v>9.2199178855140005</v>
      </c>
      <c r="AF109" s="283">
        <v>1.15655776080573</v>
      </c>
      <c r="AG109" s="283">
        <v>2.8085586245819498</v>
      </c>
      <c r="AH109" s="283">
        <v>13.1294607716955</v>
      </c>
      <c r="AI109" s="283">
        <v>489616225.01384002</v>
      </c>
      <c r="AJ109" s="283">
        <v>0</v>
      </c>
      <c r="AK109" s="283">
        <v>2.65507255190175E-2</v>
      </c>
      <c r="AL109" s="283">
        <v>0</v>
      </c>
      <c r="AM109" s="283">
        <v>0</v>
      </c>
      <c r="AN109" s="283">
        <v>0</v>
      </c>
      <c r="AO109" s="283">
        <v>0.39707385512909499</v>
      </c>
      <c r="AP109" s="283">
        <v>0.300892553133499</v>
      </c>
      <c r="AQ109" s="283">
        <v>1.52653993641422</v>
      </c>
      <c r="AR109" s="283">
        <v>0</v>
      </c>
      <c r="AS109" s="283">
        <v>0.40350823748623799</v>
      </c>
      <c r="AT109" s="283"/>
      <c r="AU109" s="283">
        <v>38.733631934815698</v>
      </c>
      <c r="AV109" s="283">
        <v>58.063328807352597</v>
      </c>
      <c r="AW109" s="283">
        <v>0</v>
      </c>
      <c r="AX109" s="283">
        <v>9.2666152676450793</v>
      </c>
      <c r="AY109" s="283">
        <v>0</v>
      </c>
      <c r="AZ109" s="283">
        <v>1.52653993641422</v>
      </c>
      <c r="BA109" s="283">
        <v>2.4454470506150399</v>
      </c>
      <c r="BB109" s="283">
        <v>2.65507255190175E-2</v>
      </c>
      <c r="BC109" s="283">
        <v>2.65507255190175E-2</v>
      </c>
    </row>
    <row r="110" spans="1:55" x14ac:dyDescent="0.2">
      <c r="A110" s="282">
        <v>8828</v>
      </c>
      <c r="B110" s="282" t="s">
        <v>108</v>
      </c>
      <c r="C110" s="283">
        <v>0</v>
      </c>
      <c r="D110" s="283">
        <v>0</v>
      </c>
      <c r="E110" s="283">
        <v>0</v>
      </c>
      <c r="F110" s="283">
        <v>0</v>
      </c>
      <c r="G110" s="283">
        <v>100</v>
      </c>
      <c r="H110" s="283">
        <v>0.193992316439108</v>
      </c>
      <c r="I110" s="283">
        <v>79.113152114540298</v>
      </c>
      <c r="J110" s="283">
        <v>0.24520865414564399</v>
      </c>
      <c r="K110" s="283">
        <v>0</v>
      </c>
      <c r="L110" s="283">
        <v>76.506918294091506</v>
      </c>
      <c r="M110" s="283">
        <v>0.25059457619533798</v>
      </c>
      <c r="N110" s="283">
        <v>2.60623382044888</v>
      </c>
      <c r="O110" s="283">
        <v>2.60623382044888</v>
      </c>
      <c r="P110" s="283">
        <v>20.886847885459598</v>
      </c>
      <c r="Q110" s="283">
        <v>0</v>
      </c>
      <c r="R110" s="283">
        <v>0</v>
      </c>
      <c r="S110" s="283">
        <v>0</v>
      </c>
      <c r="T110" s="283">
        <v>76.506918294091506</v>
      </c>
      <c r="U110" s="283">
        <v>0.25059457619533798</v>
      </c>
      <c r="V110" s="283">
        <v>-2.9677995792623899E-2</v>
      </c>
      <c r="W110" s="283">
        <v>0</v>
      </c>
      <c r="X110" s="283">
        <v>0</v>
      </c>
      <c r="Y110" s="283">
        <v>0</v>
      </c>
      <c r="Z110" s="283">
        <v>2.60623382044888</v>
      </c>
      <c r="AA110" s="283">
        <v>8.7103001858714293E-2</v>
      </c>
      <c r="AB110" s="283">
        <v>0.32357717592409202</v>
      </c>
      <c r="AC110" s="283">
        <v>0</v>
      </c>
      <c r="AD110" s="283">
        <v>0</v>
      </c>
      <c r="AE110" s="283">
        <v>0</v>
      </c>
      <c r="AF110" s="283">
        <v>0</v>
      </c>
      <c r="AG110" s="283">
        <v>0</v>
      </c>
      <c r="AH110" s="283">
        <v>0</v>
      </c>
      <c r="AI110" s="283">
        <v>236333269.14954799</v>
      </c>
      <c r="AJ110" s="283">
        <v>0</v>
      </c>
      <c r="AK110" s="283">
        <v>0</v>
      </c>
      <c r="AL110" s="283">
        <v>0</v>
      </c>
      <c r="AM110" s="283">
        <v>0</v>
      </c>
      <c r="AN110" s="283">
        <v>0</v>
      </c>
      <c r="AO110" s="283">
        <v>0</v>
      </c>
      <c r="AP110" s="283">
        <v>0</v>
      </c>
      <c r="AQ110" s="283">
        <v>0</v>
      </c>
      <c r="AR110" s="283">
        <v>0</v>
      </c>
      <c r="AS110" s="283">
        <v>0</v>
      </c>
      <c r="AT110" s="283"/>
      <c r="AU110" s="283">
        <v>76.506918294091506</v>
      </c>
      <c r="AV110" s="283">
        <v>2.60623382044888</v>
      </c>
      <c r="AW110" s="283">
        <v>0</v>
      </c>
      <c r="AX110" s="283">
        <v>0</v>
      </c>
      <c r="AY110" s="283">
        <v>0.40358820532560802</v>
      </c>
      <c r="AZ110" s="283">
        <v>0</v>
      </c>
      <c r="BA110" s="283">
        <v>0</v>
      </c>
      <c r="BB110" s="283">
        <v>0</v>
      </c>
      <c r="BC110" s="283">
        <v>0</v>
      </c>
    </row>
    <row r="111" spans="1:55" x14ac:dyDescent="0.2">
      <c r="A111" s="282">
        <v>8852</v>
      </c>
      <c r="B111" s="282" t="s">
        <v>404</v>
      </c>
      <c r="C111" s="283">
        <v>46.509033979280701</v>
      </c>
      <c r="D111" s="283">
        <v>53638997.897210002</v>
      </c>
      <c r="E111" s="283">
        <v>22.277931284648101</v>
      </c>
      <c r="F111" s="283">
        <v>4.9581142155361499</v>
      </c>
      <c r="G111" s="283">
        <v>21.9589864819817</v>
      </c>
      <c r="H111" s="283">
        <v>5.1543362632769796</v>
      </c>
      <c r="I111" s="283">
        <v>19.7321553165322</v>
      </c>
      <c r="J111" s="283">
        <v>5.7360821035401397</v>
      </c>
      <c r="K111" s="283">
        <v>21.7541020336642</v>
      </c>
      <c r="L111" s="283">
        <v>21.013729429590899</v>
      </c>
      <c r="M111" s="283">
        <v>7.1337091880051098</v>
      </c>
      <c r="N111" s="283">
        <v>27.553160321192099</v>
      </c>
      <c r="O111" s="283">
        <v>26.894604157777099</v>
      </c>
      <c r="P111" s="283">
        <v>2.2268311654495001</v>
      </c>
      <c r="Q111" s="283">
        <v>1.4865030412006699</v>
      </c>
      <c r="R111" s="283">
        <v>5.9784453019270103</v>
      </c>
      <c r="S111" s="283">
        <v>0.22930408735431901</v>
      </c>
      <c r="T111" s="283">
        <v>9.5942097347941608</v>
      </c>
      <c r="U111" s="283">
        <v>8.12339079203654</v>
      </c>
      <c r="V111" s="283">
        <v>1.0603478403407101</v>
      </c>
      <c r="W111" s="283">
        <v>11.419519694796699</v>
      </c>
      <c r="X111" s="283">
        <v>6.3022194989885501</v>
      </c>
      <c r="Y111" s="283">
        <v>-1.0934391987213801</v>
      </c>
      <c r="Z111" s="283">
        <v>10.1379455817381</v>
      </c>
      <c r="AA111" s="283">
        <v>3.4763298091380501</v>
      </c>
      <c r="AB111" s="283">
        <v>3.22964737558741</v>
      </c>
      <c r="AC111" s="283">
        <v>10.8584115898514</v>
      </c>
      <c r="AD111" s="283">
        <v>3.5435066489379201</v>
      </c>
      <c r="AE111" s="283">
        <v>20.8378554438012</v>
      </c>
      <c r="AF111" s="283">
        <v>0.57835784767562803</v>
      </c>
      <c r="AG111" s="283">
        <v>3.1632462594058599</v>
      </c>
      <c r="AH111" s="283">
        <v>5.1742583596162097</v>
      </c>
      <c r="AI111" s="283">
        <v>115330277.384617</v>
      </c>
      <c r="AJ111" s="283">
        <v>15.5703722280783</v>
      </c>
      <c r="AK111" s="283">
        <v>30.9386617512024</v>
      </c>
      <c r="AL111" s="283">
        <v>0</v>
      </c>
      <c r="AM111" s="283">
        <v>4.7109225115977198E-2</v>
      </c>
      <c r="AN111" s="283">
        <v>0.624240187682085</v>
      </c>
      <c r="AO111" s="283">
        <v>1.0000712528883999</v>
      </c>
      <c r="AP111" s="283">
        <v>1.0000712528883999</v>
      </c>
      <c r="AQ111" s="283">
        <v>0</v>
      </c>
      <c r="AR111" s="283">
        <v>0</v>
      </c>
      <c r="AS111" s="283">
        <v>0.22085518718606201</v>
      </c>
      <c r="AT111" s="283"/>
      <c r="AU111" s="283">
        <v>21.9015896803602</v>
      </c>
      <c r="AV111" s="283">
        <v>26.673748970591099</v>
      </c>
      <c r="AW111" s="283">
        <v>0</v>
      </c>
      <c r="AX111" s="283">
        <v>0</v>
      </c>
      <c r="AY111" s="283">
        <v>0</v>
      </c>
      <c r="AZ111" s="283">
        <v>0</v>
      </c>
      <c r="BA111" s="283">
        <v>1.27185596005048</v>
      </c>
      <c r="BB111" s="283">
        <v>0</v>
      </c>
      <c r="BC111" s="283">
        <v>0</v>
      </c>
    </row>
    <row r="112" spans="1:55" x14ac:dyDescent="0.2">
      <c r="A112" s="282">
        <v>8860</v>
      </c>
      <c r="B112" s="282" t="s">
        <v>405</v>
      </c>
      <c r="C112" s="283">
        <v>15.094388781196001</v>
      </c>
      <c r="D112" s="283">
        <v>14791476.583729999</v>
      </c>
      <c r="E112" s="283">
        <v>39.335557560585698</v>
      </c>
      <c r="F112" s="283">
        <v>4.9836587658388201</v>
      </c>
      <c r="G112" s="283">
        <v>33.276338645804898</v>
      </c>
      <c r="H112" s="283">
        <v>6.1668587104313604</v>
      </c>
      <c r="I112" s="283">
        <v>32.943885234726302</v>
      </c>
      <c r="J112" s="283">
        <v>6.2290954615920002</v>
      </c>
      <c r="K112" s="283">
        <v>14.9775305309707</v>
      </c>
      <c r="L112" s="283">
        <v>37.090323352962201</v>
      </c>
      <c r="M112" s="283">
        <v>7.7006148768644502</v>
      </c>
      <c r="N112" s="283">
        <v>46.6225141040807</v>
      </c>
      <c r="O112" s="283">
        <v>45.178675297900597</v>
      </c>
      <c r="P112" s="283">
        <v>0.332453411078586</v>
      </c>
      <c r="Q112" s="283">
        <v>0.60889147934998999</v>
      </c>
      <c r="R112" s="283">
        <v>10.5608108043001</v>
      </c>
      <c r="S112" s="283">
        <v>0.23081228031081599</v>
      </c>
      <c r="T112" s="283">
        <v>18.539277427143698</v>
      </c>
      <c r="U112" s="283">
        <v>8.4745197607427105</v>
      </c>
      <c r="V112" s="283">
        <v>1.1163823609154799</v>
      </c>
      <c r="W112" s="283">
        <v>18.551045925818499</v>
      </c>
      <c r="X112" s="283">
        <v>6.9272009463608297</v>
      </c>
      <c r="Y112" s="283">
        <v>-1.02080348719721</v>
      </c>
      <c r="Z112" s="283">
        <v>14.4046078075826</v>
      </c>
      <c r="AA112" s="283">
        <v>3.3387389708987198</v>
      </c>
      <c r="AB112" s="283">
        <v>4.4992858222425101</v>
      </c>
      <c r="AC112" s="283">
        <v>20.784511634767199</v>
      </c>
      <c r="AD112" s="283">
        <v>3.2476426247354002</v>
      </c>
      <c r="AE112" s="283">
        <v>11.647818659501899</v>
      </c>
      <c r="AF112" s="283">
        <v>0.87258385743077205</v>
      </c>
      <c r="AG112" s="283">
        <v>2.74944585278431</v>
      </c>
      <c r="AH112" s="283">
        <v>4.9862388606265799</v>
      </c>
      <c r="AI112" s="283">
        <v>97993213.227399006</v>
      </c>
      <c r="AJ112" s="283">
        <v>5.2891428924292301</v>
      </c>
      <c r="AK112" s="283">
        <v>9.8052458887667697</v>
      </c>
      <c r="AL112" s="283">
        <v>0</v>
      </c>
      <c r="AM112" s="283">
        <v>1.64068505057498E-2</v>
      </c>
      <c r="AN112" s="283">
        <v>0</v>
      </c>
      <c r="AO112" s="283">
        <v>0</v>
      </c>
      <c r="AP112" s="283">
        <v>0</v>
      </c>
      <c r="AQ112" s="283">
        <v>0</v>
      </c>
      <c r="AR112" s="283">
        <v>0</v>
      </c>
      <c r="AS112" s="283">
        <v>0.29767816606144198</v>
      </c>
      <c r="AT112" s="283"/>
      <c r="AU112" s="283">
        <v>38.764974439453098</v>
      </c>
      <c r="AV112" s="283">
        <v>44.880997131839202</v>
      </c>
      <c r="AW112" s="283">
        <v>0</v>
      </c>
      <c r="AX112" s="283">
        <v>0</v>
      </c>
      <c r="AY112" s="283">
        <v>0</v>
      </c>
      <c r="AZ112" s="283">
        <v>0</v>
      </c>
      <c r="BA112" s="283">
        <v>1.6908087136005201</v>
      </c>
      <c r="BB112" s="283">
        <v>0</v>
      </c>
      <c r="BC112" s="283">
        <v>0</v>
      </c>
    </row>
    <row r="113" spans="1:55" x14ac:dyDescent="0.2">
      <c r="A113" s="282">
        <v>8879</v>
      </c>
      <c r="B113" s="282" t="s">
        <v>406</v>
      </c>
      <c r="C113" s="283">
        <v>25.298411400699798</v>
      </c>
      <c r="D113" s="283">
        <v>13876389.38315</v>
      </c>
      <c r="E113" s="283">
        <v>33.250446095096798</v>
      </c>
      <c r="F113" s="283">
        <v>6.3695981141392801</v>
      </c>
      <c r="G113" s="283">
        <v>30.1824192360232</v>
      </c>
      <c r="H113" s="283">
        <v>6.2289252255109098</v>
      </c>
      <c r="I113" s="283">
        <v>29.885035967351001</v>
      </c>
      <c r="J113" s="283">
        <v>6.2909086916313104</v>
      </c>
      <c r="K113" s="283">
        <v>16.834933656358299</v>
      </c>
      <c r="L113" s="283">
        <v>31.101596920605299</v>
      </c>
      <c r="M113" s="283">
        <v>9.2086033881193998</v>
      </c>
      <c r="N113" s="283">
        <v>42.028462347864497</v>
      </c>
      <c r="O113" s="283">
        <v>40.847996902106601</v>
      </c>
      <c r="P113" s="283">
        <v>0.297383268672262</v>
      </c>
      <c r="Q113" s="283">
        <v>1.33629979465378</v>
      </c>
      <c r="R113" s="283">
        <v>9.2395174420689106</v>
      </c>
      <c r="S113" s="283">
        <v>0</v>
      </c>
      <c r="T113" s="283">
        <v>20.0663027755302</v>
      </c>
      <c r="U113" s="283">
        <v>7.7724484929825604</v>
      </c>
      <c r="V113" s="283">
        <v>1.0267301448856101</v>
      </c>
      <c r="W113" s="283">
        <v>11.0352941450752</v>
      </c>
      <c r="X113" s="283">
        <v>11.820071517515499</v>
      </c>
      <c r="Y113" s="283">
        <v>-0.55322183660668001</v>
      </c>
      <c r="Z113" s="283">
        <v>9.8187331918207903</v>
      </c>
      <c r="AA113" s="283">
        <v>3.2631223522817998</v>
      </c>
      <c r="AB113" s="283">
        <v>4.0194356337151298</v>
      </c>
      <c r="AC113" s="283">
        <v>22.215151950021699</v>
      </c>
      <c r="AD113" s="283">
        <v>3.6609791868928898</v>
      </c>
      <c r="AE113" s="283">
        <v>1.49611783862506</v>
      </c>
      <c r="AF113" s="283">
        <v>0.75505976395311203</v>
      </c>
      <c r="AG113" s="283">
        <v>2.8757411142843901</v>
      </c>
      <c r="AH113" s="283">
        <v>5.0646528465695901</v>
      </c>
      <c r="AI113" s="283">
        <v>54850832.976675302</v>
      </c>
      <c r="AJ113" s="283">
        <v>8.7131634393452497</v>
      </c>
      <c r="AK113" s="283">
        <v>16.585247961354501</v>
      </c>
      <c r="AL113" s="283">
        <v>0</v>
      </c>
      <c r="AM113" s="283">
        <v>3.31017762441655E-2</v>
      </c>
      <c r="AN113" s="283">
        <v>0</v>
      </c>
      <c r="AO113" s="283">
        <v>0</v>
      </c>
      <c r="AP113" s="283">
        <v>0</v>
      </c>
      <c r="AQ113" s="283">
        <v>0</v>
      </c>
      <c r="AR113" s="283">
        <v>0</v>
      </c>
      <c r="AS113" s="283">
        <v>0.24471150703778399</v>
      </c>
      <c r="AT113" s="283"/>
      <c r="AU113" s="283">
        <v>32.2820623663631</v>
      </c>
      <c r="AV113" s="283">
        <v>40.603285395068902</v>
      </c>
      <c r="AW113" s="283">
        <v>0</v>
      </c>
      <c r="AX113" s="283">
        <v>0</v>
      </c>
      <c r="AY113" s="283">
        <v>0</v>
      </c>
      <c r="AZ113" s="283">
        <v>0</v>
      </c>
      <c r="BA113" s="283">
        <v>1.34096792186324</v>
      </c>
      <c r="BB113" s="283">
        <v>0</v>
      </c>
      <c r="BC113" s="283">
        <v>0</v>
      </c>
    </row>
    <row r="114" spans="1:55" x14ac:dyDescent="0.2">
      <c r="A114" s="282">
        <v>8887</v>
      </c>
      <c r="B114" s="282" t="s">
        <v>407</v>
      </c>
      <c r="C114" s="283">
        <v>4.7913137205475298E-2</v>
      </c>
      <c r="D114" s="283">
        <v>34032.93</v>
      </c>
      <c r="E114" s="283">
        <v>46.327135075183101</v>
      </c>
      <c r="F114" s="283">
        <v>4.9799310437500601</v>
      </c>
      <c r="G114" s="283">
        <v>39.839711233563101</v>
      </c>
      <c r="H114" s="283">
        <v>6.2301463083096502</v>
      </c>
      <c r="I114" s="283">
        <v>34.854028116333403</v>
      </c>
      <c r="J114" s="283">
        <v>7.1216060004102104</v>
      </c>
      <c r="K114" s="283">
        <v>10.1027687152026</v>
      </c>
      <c r="L114" s="283">
        <v>39.331323285550702</v>
      </c>
      <c r="M114" s="283">
        <v>8.4069797638846602</v>
      </c>
      <c r="N114" s="283">
        <v>54.548753886531102</v>
      </c>
      <c r="O114" s="283">
        <v>53.750765892758103</v>
      </c>
      <c r="P114" s="283">
        <v>4.9856831172296499</v>
      </c>
      <c r="Q114" s="283">
        <v>0.71507721632877796</v>
      </c>
      <c r="R114" s="283">
        <v>11.7143291269385</v>
      </c>
      <c r="S114" s="283">
        <v>0.396809300878394</v>
      </c>
      <c r="T114" s="283">
        <v>20.893134404231901</v>
      </c>
      <c r="U114" s="283">
        <v>9.7224129884115804</v>
      </c>
      <c r="V114" s="283">
        <v>1.2920985150192901</v>
      </c>
      <c r="W114" s="283">
        <v>18.438188881318801</v>
      </c>
      <c r="X114" s="283">
        <v>6.9164036917587</v>
      </c>
      <c r="Y114" s="283">
        <v>-0.95565026937430497</v>
      </c>
      <c r="Z114" s="283">
        <v>13.960893712101599</v>
      </c>
      <c r="AA114" s="283">
        <v>3.2264257063270798</v>
      </c>
      <c r="AB114" s="283">
        <v>4.9346946879301399</v>
      </c>
      <c r="AC114" s="283">
        <v>27.8889461938643</v>
      </c>
      <c r="AD114" s="283">
        <v>3.6972264238248802</v>
      </c>
      <c r="AE114" s="283">
        <v>42.100665443184198</v>
      </c>
      <c r="AF114" s="283">
        <v>0.98458485362673898</v>
      </c>
      <c r="AG114" s="283">
        <v>2.8811761248917098</v>
      </c>
      <c r="AH114" s="283">
        <v>5.0999540313155904</v>
      </c>
      <c r="AI114" s="283">
        <v>71030477.203047603</v>
      </c>
      <c r="AJ114" s="283">
        <v>0</v>
      </c>
      <c r="AK114" s="283">
        <v>4.7913137205475298E-2</v>
      </c>
      <c r="AL114" s="283">
        <v>0</v>
      </c>
      <c r="AM114" s="283">
        <v>0</v>
      </c>
      <c r="AN114" s="283">
        <v>0</v>
      </c>
      <c r="AO114" s="283">
        <v>0</v>
      </c>
      <c r="AP114" s="283">
        <v>0</v>
      </c>
      <c r="AQ114" s="283">
        <v>0</v>
      </c>
      <c r="AR114" s="283">
        <v>0</v>
      </c>
      <c r="AS114" s="283">
        <v>0.32288576542205699</v>
      </c>
      <c r="AT114" s="283"/>
      <c r="AU114" s="283">
        <v>40.526120580202097</v>
      </c>
      <c r="AV114" s="283">
        <v>53.427880127336003</v>
      </c>
      <c r="AW114" s="283">
        <v>0</v>
      </c>
      <c r="AX114" s="283">
        <v>0</v>
      </c>
      <c r="AY114" s="283">
        <v>0</v>
      </c>
      <c r="AZ114" s="283">
        <v>0</v>
      </c>
      <c r="BA114" s="283">
        <v>1.71392174437872</v>
      </c>
      <c r="BB114" s="283">
        <v>0</v>
      </c>
      <c r="BC114" s="283">
        <v>0</v>
      </c>
    </row>
    <row r="115" spans="1:55" x14ac:dyDescent="0.2">
      <c r="A115" s="282">
        <v>8925</v>
      </c>
      <c r="B115" s="282" t="s">
        <v>408</v>
      </c>
      <c r="C115" s="283">
        <v>0</v>
      </c>
      <c r="D115" s="283">
        <v>0</v>
      </c>
      <c r="E115" s="283">
        <v>1.7158598485675702E-2</v>
      </c>
      <c r="F115" s="283">
        <v>1.36</v>
      </c>
      <c r="G115" s="283">
        <v>99.982841401514307</v>
      </c>
      <c r="H115" s="283">
        <v>9.9999999999999995E-8</v>
      </c>
      <c r="I115" s="283">
        <v>0</v>
      </c>
      <c r="J115" s="283">
        <v>0</v>
      </c>
      <c r="K115" s="283">
        <v>0</v>
      </c>
      <c r="L115" s="283">
        <v>0</v>
      </c>
      <c r="M115" s="283">
        <v>0</v>
      </c>
      <c r="N115" s="283">
        <v>1.7158598485675702E-2</v>
      </c>
      <c r="O115" s="283">
        <v>1.7158598485675702E-2</v>
      </c>
      <c r="P115" s="283">
        <v>99.982841401514307</v>
      </c>
      <c r="Q115" s="283">
        <v>0</v>
      </c>
      <c r="R115" s="283">
        <v>0</v>
      </c>
      <c r="S115" s="283">
        <v>0</v>
      </c>
      <c r="T115" s="283">
        <v>0</v>
      </c>
      <c r="U115" s="283">
        <v>0</v>
      </c>
      <c r="V115" s="283">
        <v>0</v>
      </c>
      <c r="W115" s="283">
        <v>0</v>
      </c>
      <c r="X115" s="283">
        <v>0</v>
      </c>
      <c r="Y115" s="283">
        <v>0</v>
      </c>
      <c r="Z115" s="283">
        <v>0</v>
      </c>
      <c r="AA115" s="283">
        <v>0</v>
      </c>
      <c r="AB115" s="283">
        <v>0</v>
      </c>
      <c r="AC115" s="283">
        <v>1.7158598485675702E-2</v>
      </c>
      <c r="AD115" s="283">
        <v>1.36</v>
      </c>
      <c r="AE115" s="283">
        <v>-1.0378000000000001</v>
      </c>
      <c r="AF115" s="283">
        <v>0</v>
      </c>
      <c r="AG115" s="283">
        <v>0</v>
      </c>
      <c r="AH115" s="283">
        <v>0</v>
      </c>
      <c r="AI115" s="283">
        <v>3205.39</v>
      </c>
      <c r="AJ115" s="283">
        <v>0</v>
      </c>
      <c r="AK115" s="283">
        <v>0</v>
      </c>
      <c r="AL115" s="283">
        <v>0</v>
      </c>
      <c r="AM115" s="283">
        <v>0</v>
      </c>
      <c r="AN115" s="283">
        <v>0</v>
      </c>
      <c r="AO115" s="283">
        <v>0</v>
      </c>
      <c r="AP115" s="283">
        <v>0</v>
      </c>
      <c r="AQ115" s="283">
        <v>0</v>
      </c>
      <c r="AR115" s="283">
        <v>0</v>
      </c>
      <c r="AS115" s="283">
        <v>0</v>
      </c>
      <c r="AT115" s="283"/>
      <c r="AU115" s="283">
        <v>0</v>
      </c>
      <c r="AV115" s="283">
        <v>1.7158598485675702E-2</v>
      </c>
      <c r="AW115" s="283">
        <v>0</v>
      </c>
      <c r="AX115" s="283">
        <v>0</v>
      </c>
      <c r="AY115" s="283">
        <v>0</v>
      </c>
      <c r="AZ115" s="283">
        <v>0</v>
      </c>
      <c r="BA115" s="283">
        <v>0</v>
      </c>
      <c r="BB115" s="283">
        <v>0</v>
      </c>
      <c r="BC115" s="283">
        <v>0</v>
      </c>
    </row>
    <row r="116" spans="1:55" x14ac:dyDescent="0.2">
      <c r="A116" s="282">
        <v>8984</v>
      </c>
      <c r="B116" s="282" t="s">
        <v>409</v>
      </c>
      <c r="C116" s="283">
        <v>0</v>
      </c>
      <c r="D116" s="283">
        <v>0</v>
      </c>
      <c r="E116" s="283">
        <v>0</v>
      </c>
      <c r="F116" s="283">
        <v>0</v>
      </c>
      <c r="G116" s="283">
        <v>55.259691616689103</v>
      </c>
      <c r="H116" s="283">
        <v>1E-8</v>
      </c>
      <c r="I116" s="283">
        <v>0</v>
      </c>
      <c r="J116" s="283">
        <v>0</v>
      </c>
      <c r="K116" s="283">
        <v>44.740308383310897</v>
      </c>
      <c r="L116" s="283">
        <v>0</v>
      </c>
      <c r="M116" s="283">
        <v>0</v>
      </c>
      <c r="N116" s="283">
        <v>0</v>
      </c>
      <c r="O116" s="283">
        <v>0</v>
      </c>
      <c r="P116" s="283">
        <v>55.259691616689103</v>
      </c>
      <c r="Q116" s="283">
        <v>44.740308383310897</v>
      </c>
      <c r="R116" s="283">
        <v>0</v>
      </c>
      <c r="S116" s="283">
        <v>0</v>
      </c>
      <c r="T116" s="283">
        <v>0</v>
      </c>
      <c r="U116" s="283">
        <v>0</v>
      </c>
      <c r="V116" s="283">
        <v>0</v>
      </c>
      <c r="W116" s="283">
        <v>0</v>
      </c>
      <c r="X116" s="283">
        <v>0</v>
      </c>
      <c r="Y116" s="283">
        <v>0</v>
      </c>
      <c r="Z116" s="283">
        <v>0</v>
      </c>
      <c r="AA116" s="283">
        <v>0</v>
      </c>
      <c r="AB116" s="283">
        <v>0</v>
      </c>
      <c r="AC116" s="283">
        <v>0</v>
      </c>
      <c r="AD116" s="283">
        <v>0</v>
      </c>
      <c r="AE116" s="283">
        <v>0</v>
      </c>
      <c r="AF116" s="283">
        <v>0</v>
      </c>
      <c r="AG116" s="283">
        <v>0</v>
      </c>
      <c r="AH116" s="283">
        <v>0</v>
      </c>
      <c r="AI116" s="283">
        <v>245.38682</v>
      </c>
      <c r="AJ116" s="283">
        <v>0</v>
      </c>
      <c r="AK116" s="283">
        <v>0</v>
      </c>
      <c r="AL116" s="283">
        <v>0</v>
      </c>
      <c r="AM116" s="283">
        <v>0</v>
      </c>
      <c r="AN116" s="283">
        <v>0</v>
      </c>
      <c r="AO116" s="283">
        <v>0</v>
      </c>
      <c r="AP116" s="283">
        <v>0</v>
      </c>
      <c r="AQ116" s="283">
        <v>0</v>
      </c>
      <c r="AR116" s="283">
        <v>0</v>
      </c>
      <c r="AS116" s="283">
        <v>0</v>
      </c>
      <c r="AT116" s="283"/>
      <c r="AU116" s="283">
        <v>0</v>
      </c>
      <c r="AV116" s="283">
        <v>0</v>
      </c>
      <c r="AW116" s="283">
        <v>0</v>
      </c>
      <c r="AX116" s="283">
        <v>0</v>
      </c>
      <c r="AY116" s="283">
        <v>0</v>
      </c>
      <c r="AZ116" s="283">
        <v>0</v>
      </c>
      <c r="BA116" s="283">
        <v>0</v>
      </c>
      <c r="BB116" s="283">
        <v>0</v>
      </c>
      <c r="BC116" s="283">
        <v>0</v>
      </c>
    </row>
    <row r="117" spans="1:55" x14ac:dyDescent="0.2">
      <c r="A117" s="282">
        <v>9018</v>
      </c>
      <c r="B117" s="282" t="s">
        <v>410</v>
      </c>
      <c r="C117" s="283">
        <v>0</v>
      </c>
      <c r="D117" s="283">
        <v>0</v>
      </c>
      <c r="E117" s="283">
        <v>46.1625212166526</v>
      </c>
      <c r="F117" s="283">
        <v>3.6859136161183499</v>
      </c>
      <c r="G117" s="283">
        <v>53.532900014104698</v>
      </c>
      <c r="H117" s="283">
        <v>3.95733127632211</v>
      </c>
      <c r="I117" s="283">
        <v>45.507185485829503</v>
      </c>
      <c r="J117" s="283">
        <v>4.6552520547080096</v>
      </c>
      <c r="K117" s="283">
        <v>0.30457876924275501</v>
      </c>
      <c r="L117" s="283">
        <v>37.565993199421101</v>
      </c>
      <c r="M117" s="283">
        <v>4.4487685067583502</v>
      </c>
      <c r="N117" s="283">
        <v>54.375996006011199</v>
      </c>
      <c r="O117" s="283">
        <v>54.103713503061002</v>
      </c>
      <c r="P117" s="283">
        <v>8.0257145282751399</v>
      </c>
      <c r="Q117" s="283">
        <v>3.2296266292534001E-2</v>
      </c>
      <c r="R117" s="283">
        <v>0.27228250295022099</v>
      </c>
      <c r="S117" s="283">
        <v>0</v>
      </c>
      <c r="T117" s="283">
        <v>22.9899724631311</v>
      </c>
      <c r="U117" s="283">
        <v>5.7100195967444503</v>
      </c>
      <c r="V117" s="283">
        <v>0.68091998273731902</v>
      </c>
      <c r="W117" s="283">
        <v>14.576020736289999</v>
      </c>
      <c r="X117" s="283">
        <v>2.4594650917541001</v>
      </c>
      <c r="Y117" s="283">
        <v>-1.56059830711193</v>
      </c>
      <c r="Z117" s="283">
        <v>22.517213022698499</v>
      </c>
      <c r="AA117" s="283">
        <v>3.5783391737942898</v>
      </c>
      <c r="AB117" s="283">
        <v>2.6098924745978902</v>
      </c>
      <c r="AC117" s="283">
        <v>31.586500480362499</v>
      </c>
      <c r="AD117" s="283">
        <v>4.2518749873136104</v>
      </c>
      <c r="AE117" s="283">
        <v>0.16179950912466401</v>
      </c>
      <c r="AF117" s="283">
        <v>0</v>
      </c>
      <c r="AG117" s="283">
        <v>0</v>
      </c>
      <c r="AH117" s="283">
        <v>0</v>
      </c>
      <c r="AI117" s="283">
        <v>620759.68220000004</v>
      </c>
      <c r="AJ117" s="283">
        <v>0</v>
      </c>
      <c r="AK117" s="283">
        <v>0</v>
      </c>
      <c r="AL117" s="283">
        <v>0</v>
      </c>
      <c r="AM117" s="283">
        <v>0</v>
      </c>
      <c r="AN117" s="283">
        <v>0</v>
      </c>
      <c r="AO117" s="283">
        <v>0</v>
      </c>
      <c r="AP117" s="283">
        <v>0</v>
      </c>
      <c r="AQ117" s="283">
        <v>0</v>
      </c>
      <c r="AR117" s="283">
        <v>0</v>
      </c>
      <c r="AS117" s="283">
        <v>0</v>
      </c>
      <c r="AT117" s="283"/>
      <c r="AU117" s="283">
        <v>37.838275702371298</v>
      </c>
      <c r="AV117" s="283">
        <v>54.103713503061002</v>
      </c>
      <c r="AW117" s="283">
        <v>0</v>
      </c>
      <c r="AX117" s="283">
        <v>0</v>
      </c>
      <c r="AY117" s="283">
        <v>0</v>
      </c>
      <c r="AZ117" s="283">
        <v>0</v>
      </c>
      <c r="BA117" s="283">
        <v>0</v>
      </c>
      <c r="BB117" s="283">
        <v>0</v>
      </c>
      <c r="BC117" s="283">
        <v>0</v>
      </c>
    </row>
    <row r="118" spans="1:55" x14ac:dyDescent="0.2">
      <c r="A118" s="282">
        <v>9069</v>
      </c>
      <c r="B118" s="282" t="s">
        <v>411</v>
      </c>
      <c r="C118" s="283">
        <v>93.223197949868606</v>
      </c>
      <c r="D118" s="283">
        <v>678424.34</v>
      </c>
      <c r="E118" s="283">
        <v>0</v>
      </c>
      <c r="F118" s="283">
        <v>0</v>
      </c>
      <c r="G118" s="283">
        <v>1.4462255018014201</v>
      </c>
      <c r="H118" s="283">
        <v>9.8605207324801704E-8</v>
      </c>
      <c r="I118" s="283">
        <v>0</v>
      </c>
      <c r="J118" s="283">
        <v>0</v>
      </c>
      <c r="K118" s="283">
        <v>56.439797100274603</v>
      </c>
      <c r="L118" s="283">
        <v>0</v>
      </c>
      <c r="M118" s="283">
        <v>0</v>
      </c>
      <c r="N118" s="283">
        <v>0</v>
      </c>
      <c r="O118" s="283">
        <v>0</v>
      </c>
      <c r="P118" s="283">
        <v>1.4462255018014201</v>
      </c>
      <c r="Q118" s="283">
        <v>5.3305765483299599</v>
      </c>
      <c r="R118" s="283">
        <v>0</v>
      </c>
      <c r="S118" s="283">
        <v>0</v>
      </c>
      <c r="T118" s="283">
        <v>0</v>
      </c>
      <c r="U118" s="283">
        <v>0</v>
      </c>
      <c r="V118" s="283">
        <v>0</v>
      </c>
      <c r="W118" s="283">
        <v>0</v>
      </c>
      <c r="X118" s="283">
        <v>0</v>
      </c>
      <c r="Y118" s="283">
        <v>0</v>
      </c>
      <c r="Z118" s="283">
        <v>0</v>
      </c>
      <c r="AA118" s="283">
        <v>0</v>
      </c>
      <c r="AB118" s="283">
        <v>0</v>
      </c>
      <c r="AC118" s="283">
        <v>0</v>
      </c>
      <c r="AD118" s="283">
        <v>0</v>
      </c>
      <c r="AE118" s="283">
        <v>0</v>
      </c>
      <c r="AF118" s="283">
        <v>0</v>
      </c>
      <c r="AG118" s="283">
        <v>0</v>
      </c>
      <c r="AH118" s="283">
        <v>0</v>
      </c>
      <c r="AI118" s="283">
        <v>727741.97294200002</v>
      </c>
      <c r="AJ118" s="283">
        <v>25.434389781273701</v>
      </c>
      <c r="AK118" s="283">
        <v>67.788808168594898</v>
      </c>
      <c r="AL118" s="283">
        <v>0</v>
      </c>
      <c r="AM118" s="283">
        <v>0</v>
      </c>
      <c r="AN118" s="283">
        <v>0</v>
      </c>
      <c r="AO118" s="283">
        <v>0</v>
      </c>
      <c r="AP118" s="283">
        <v>0</v>
      </c>
      <c r="AQ118" s="283">
        <v>0</v>
      </c>
      <c r="AR118" s="283">
        <v>0</v>
      </c>
      <c r="AS118" s="283">
        <v>0</v>
      </c>
      <c r="AT118" s="283"/>
      <c r="AU118" s="283">
        <v>0</v>
      </c>
      <c r="AV118" s="283">
        <v>0</v>
      </c>
      <c r="AW118" s="283">
        <v>0</v>
      </c>
      <c r="AX118" s="283">
        <v>0</v>
      </c>
      <c r="AY118" s="283">
        <v>0</v>
      </c>
      <c r="AZ118" s="283">
        <v>0</v>
      </c>
      <c r="BA118" s="283">
        <v>0</v>
      </c>
      <c r="BB118" s="283">
        <v>0</v>
      </c>
      <c r="BC118" s="283">
        <v>0</v>
      </c>
    </row>
    <row r="119" spans="1:55" x14ac:dyDescent="0.2">
      <c r="A119" s="282">
        <v>9123</v>
      </c>
      <c r="B119" s="282" t="s">
        <v>412</v>
      </c>
      <c r="C119" s="283">
        <v>9.7641247645409894</v>
      </c>
      <c r="D119" s="283">
        <v>8884758.5876499992</v>
      </c>
      <c r="E119" s="283">
        <v>41.289585206497001</v>
      </c>
      <c r="F119" s="283">
        <v>4.7527103083440903</v>
      </c>
      <c r="G119" s="283">
        <v>35.523882704425503</v>
      </c>
      <c r="H119" s="283">
        <v>6.0988758423436398</v>
      </c>
      <c r="I119" s="283">
        <v>35.118004065947297</v>
      </c>
      <c r="J119" s="283">
        <v>6.1693663924769497</v>
      </c>
      <c r="K119" s="283">
        <v>14.398358285346699</v>
      </c>
      <c r="L119" s="283">
        <v>41.277615911559998</v>
      </c>
      <c r="M119" s="283">
        <v>7.0623095949570898</v>
      </c>
      <c r="N119" s="283">
        <v>47.445489492284203</v>
      </c>
      <c r="O119" s="283">
        <v>46.161173353814199</v>
      </c>
      <c r="P119" s="283">
        <v>0.40587863847820199</v>
      </c>
      <c r="Q119" s="283">
        <v>0.80240870660881902</v>
      </c>
      <c r="R119" s="283">
        <v>11.524617328014401</v>
      </c>
      <c r="S119" s="283">
        <v>0.26386289857781797</v>
      </c>
      <c r="T119" s="283">
        <v>17.807071748663599</v>
      </c>
      <c r="U119" s="283">
        <v>8.9293770342039291</v>
      </c>
      <c r="V119" s="283">
        <v>1.1817950525839001</v>
      </c>
      <c r="W119" s="283">
        <v>23.470544162896399</v>
      </c>
      <c r="X119" s="283">
        <v>5.6457679238517002</v>
      </c>
      <c r="Y119" s="283">
        <v>-1.1085327717631599</v>
      </c>
      <c r="Z119" s="283">
        <v>17.310932317283701</v>
      </c>
      <c r="AA119" s="283">
        <v>3.33005699900662</v>
      </c>
      <c r="AB119" s="283">
        <v>4.2216309315167297</v>
      </c>
      <c r="AC119" s="283">
        <v>17.819041043600599</v>
      </c>
      <c r="AD119" s="283">
        <v>3.5764097345087902</v>
      </c>
      <c r="AE119" s="283">
        <v>13.1347346652138</v>
      </c>
      <c r="AF119" s="283">
        <v>0.79089880338559604</v>
      </c>
      <c r="AG119" s="283">
        <v>2.7117095229461601</v>
      </c>
      <c r="AH119" s="283">
        <v>5.0243710880443899</v>
      </c>
      <c r="AI119" s="283">
        <v>90993906.795574099</v>
      </c>
      <c r="AJ119" s="283">
        <v>3.5550875260994399</v>
      </c>
      <c r="AK119" s="283">
        <v>6.2090372384415602</v>
      </c>
      <c r="AL119" s="283">
        <v>0</v>
      </c>
      <c r="AM119" s="283">
        <v>0</v>
      </c>
      <c r="AN119" s="283">
        <v>0</v>
      </c>
      <c r="AO119" s="283">
        <v>0</v>
      </c>
      <c r="AP119" s="283">
        <v>0</v>
      </c>
      <c r="AQ119" s="283">
        <v>0</v>
      </c>
      <c r="AR119" s="283">
        <v>0</v>
      </c>
      <c r="AS119" s="283">
        <v>0.250885370284051</v>
      </c>
      <c r="AT119" s="283"/>
      <c r="AU119" s="283">
        <v>42.825794948607999</v>
      </c>
      <c r="AV119" s="283">
        <v>45.910287983530097</v>
      </c>
      <c r="AW119" s="283">
        <v>0</v>
      </c>
      <c r="AX119" s="283">
        <v>0</v>
      </c>
      <c r="AY119" s="283">
        <v>0</v>
      </c>
      <c r="AZ119" s="283">
        <v>0</v>
      </c>
      <c r="BA119" s="283">
        <v>1.3459336789049401</v>
      </c>
      <c r="BB119" s="283">
        <v>0</v>
      </c>
      <c r="BC119" s="283">
        <v>0</v>
      </c>
    </row>
    <row r="120" spans="1:55" x14ac:dyDescent="0.2">
      <c r="A120" s="282">
        <v>9158</v>
      </c>
      <c r="B120" s="282" t="s">
        <v>413</v>
      </c>
      <c r="C120" s="283">
        <v>10.0452338108879</v>
      </c>
      <c r="D120" s="283">
        <v>357538.98</v>
      </c>
      <c r="E120" s="283">
        <v>46.018277889957702</v>
      </c>
      <c r="F120" s="283">
        <v>3.5269345618839201</v>
      </c>
      <c r="G120" s="283">
        <v>39.124482907071297</v>
      </c>
      <c r="H120" s="283">
        <v>3.0943544946170398</v>
      </c>
      <c r="I120" s="283">
        <v>34.664225664931998</v>
      </c>
      <c r="J120" s="283">
        <v>3.4925060855880501</v>
      </c>
      <c r="K120" s="283">
        <v>9.66368594833936</v>
      </c>
      <c r="L120" s="283">
        <v>46.288071882706397</v>
      </c>
      <c r="M120" s="283">
        <v>3.2248823395331998</v>
      </c>
      <c r="N120" s="283">
        <v>37.465965362951401</v>
      </c>
      <c r="O120" s="283">
        <v>37.295009908828597</v>
      </c>
      <c r="P120" s="283">
        <v>4.4602572421393498</v>
      </c>
      <c r="Q120" s="283">
        <v>1.7404717013150299</v>
      </c>
      <c r="R120" s="283">
        <v>3.0715336907681001</v>
      </c>
      <c r="S120" s="283">
        <v>0</v>
      </c>
      <c r="T120" s="283">
        <v>28.830187610380001</v>
      </c>
      <c r="U120" s="283">
        <v>3.5367587685432902</v>
      </c>
      <c r="V120" s="283">
        <v>0.39731394235844197</v>
      </c>
      <c r="W120" s="283">
        <v>17.4578842723264</v>
      </c>
      <c r="X120" s="283">
        <v>2.7098453614344602</v>
      </c>
      <c r="Y120" s="283">
        <v>-1.4198541839331</v>
      </c>
      <c r="Z120" s="283">
        <v>5.8340380545519599</v>
      </c>
      <c r="AA120" s="283">
        <v>3.2738216786759602</v>
      </c>
      <c r="AB120" s="283">
        <v>3.1583224539215702</v>
      </c>
      <c r="AC120" s="283">
        <v>28.560393617631298</v>
      </c>
      <c r="AD120" s="283">
        <v>4.0275779501435398</v>
      </c>
      <c r="AE120" s="283">
        <v>-0.15215622832414699</v>
      </c>
      <c r="AF120" s="283">
        <v>0</v>
      </c>
      <c r="AG120" s="283">
        <v>0</v>
      </c>
      <c r="AH120" s="283">
        <v>0</v>
      </c>
      <c r="AI120" s="283">
        <v>3559289.7759380001</v>
      </c>
      <c r="AJ120" s="283">
        <v>3.54307229640402</v>
      </c>
      <c r="AK120" s="283">
        <v>6.5021615144838796</v>
      </c>
      <c r="AL120" s="283">
        <v>0</v>
      </c>
      <c r="AM120" s="283">
        <v>0</v>
      </c>
      <c r="AN120" s="283">
        <v>0</v>
      </c>
      <c r="AO120" s="283">
        <v>0</v>
      </c>
      <c r="AP120" s="283">
        <v>0</v>
      </c>
      <c r="AQ120" s="283">
        <v>0</v>
      </c>
      <c r="AR120" s="283">
        <v>0</v>
      </c>
      <c r="AS120" s="283">
        <v>0</v>
      </c>
      <c r="AT120" s="283"/>
      <c r="AU120" s="283">
        <v>46.459027336829102</v>
      </c>
      <c r="AV120" s="283">
        <v>37.295009908828597</v>
      </c>
      <c r="AW120" s="283">
        <v>0</v>
      </c>
      <c r="AX120" s="283">
        <v>0</v>
      </c>
      <c r="AY120" s="283">
        <v>0</v>
      </c>
      <c r="AZ120" s="283">
        <v>0</v>
      </c>
      <c r="BA120" s="283">
        <v>6.77598664852853E-2</v>
      </c>
      <c r="BB120" s="283">
        <v>0</v>
      </c>
      <c r="BC120" s="283">
        <v>0</v>
      </c>
    </row>
    <row r="121" spans="1:55" x14ac:dyDescent="0.2">
      <c r="A121" s="282">
        <v>9166</v>
      </c>
      <c r="B121" s="282" t="s">
        <v>414</v>
      </c>
      <c r="C121" s="283">
        <v>0</v>
      </c>
      <c r="D121" s="283">
        <v>0</v>
      </c>
      <c r="E121" s="283">
        <v>43.523600644982601</v>
      </c>
      <c r="F121" s="283">
        <v>4.20189781066418</v>
      </c>
      <c r="G121" s="283">
        <v>56.476399355017399</v>
      </c>
      <c r="H121" s="283">
        <v>2.8374951778314799</v>
      </c>
      <c r="I121" s="283">
        <v>36.381855970084899</v>
      </c>
      <c r="J121" s="283">
        <v>4.40470956054192</v>
      </c>
      <c r="K121" s="283">
        <v>0</v>
      </c>
      <c r="L121" s="283">
        <v>31.733441431558202</v>
      </c>
      <c r="M121" s="283">
        <v>4.2995368535846703</v>
      </c>
      <c r="N121" s="283">
        <v>48.172015183509302</v>
      </c>
      <c r="O121" s="283">
        <v>48.172015183509302</v>
      </c>
      <c r="P121" s="283">
        <v>20.0945433849325</v>
      </c>
      <c r="Q121" s="283">
        <v>0</v>
      </c>
      <c r="R121" s="283">
        <v>0</v>
      </c>
      <c r="S121" s="283">
        <v>0</v>
      </c>
      <c r="T121" s="283">
        <v>23.912870970337099</v>
      </c>
      <c r="U121" s="283">
        <v>4.8881370004780003</v>
      </c>
      <c r="V121" s="283">
        <v>0.57710212643135095</v>
      </c>
      <c r="W121" s="283">
        <v>7.8205704612210702</v>
      </c>
      <c r="X121" s="283">
        <v>2.49978075707301</v>
      </c>
      <c r="Y121" s="283">
        <v>-1.43497347638327</v>
      </c>
      <c r="Z121" s="283">
        <v>12.4689849997478</v>
      </c>
      <c r="AA121" s="283">
        <v>3.4775981721694502</v>
      </c>
      <c r="AB121" s="283">
        <v>2.9142382362923702</v>
      </c>
      <c r="AC121" s="283">
        <v>35.703030183761499</v>
      </c>
      <c r="AD121" s="283">
        <v>4.5747380508998701</v>
      </c>
      <c r="AE121" s="283">
        <v>3.45310500583303E-2</v>
      </c>
      <c r="AF121" s="283">
        <v>0</v>
      </c>
      <c r="AG121" s="283">
        <v>0</v>
      </c>
      <c r="AH121" s="283">
        <v>0</v>
      </c>
      <c r="AI121" s="283">
        <v>455807.67</v>
      </c>
      <c r="AJ121" s="283">
        <v>0</v>
      </c>
      <c r="AK121" s="283">
        <v>0</v>
      </c>
      <c r="AL121" s="283">
        <v>0</v>
      </c>
      <c r="AM121" s="283">
        <v>0</v>
      </c>
      <c r="AN121" s="283">
        <v>0</v>
      </c>
      <c r="AO121" s="283">
        <v>0</v>
      </c>
      <c r="AP121" s="283">
        <v>0</v>
      </c>
      <c r="AQ121" s="283">
        <v>0</v>
      </c>
      <c r="AR121" s="283">
        <v>0</v>
      </c>
      <c r="AS121" s="283">
        <v>0</v>
      </c>
      <c r="AT121" s="283"/>
      <c r="AU121" s="283">
        <v>31.733441431558202</v>
      </c>
      <c r="AV121" s="283">
        <v>48.172015183509302</v>
      </c>
      <c r="AW121" s="283">
        <v>0</v>
      </c>
      <c r="AX121" s="283">
        <v>0</v>
      </c>
      <c r="AY121" s="283">
        <v>0</v>
      </c>
      <c r="AZ121" s="283">
        <v>0</v>
      </c>
      <c r="BA121" s="283">
        <v>0</v>
      </c>
      <c r="BB121" s="283">
        <v>0</v>
      </c>
      <c r="BC121" s="283">
        <v>0</v>
      </c>
    </row>
    <row r="122" spans="1:55" x14ac:dyDescent="0.2">
      <c r="A122" s="282">
        <v>9174</v>
      </c>
      <c r="B122" s="282" t="s">
        <v>415</v>
      </c>
      <c r="C122" s="283">
        <v>24.691852679919901</v>
      </c>
      <c r="D122" s="283">
        <v>271831.44</v>
      </c>
      <c r="E122" s="283">
        <v>35.704671293441599</v>
      </c>
      <c r="F122" s="283">
        <v>4.2500863991404696</v>
      </c>
      <c r="G122" s="283">
        <v>39.480110325816597</v>
      </c>
      <c r="H122" s="283">
        <v>2.3688745708519598</v>
      </c>
      <c r="I122" s="283">
        <v>31.589178118077701</v>
      </c>
      <c r="J122" s="283">
        <v>2.9606160776897501</v>
      </c>
      <c r="K122" s="283">
        <v>11.612372205117101</v>
      </c>
      <c r="L122" s="283">
        <v>37.445025748334203</v>
      </c>
      <c r="M122" s="283">
        <v>2.9465374504536901</v>
      </c>
      <c r="N122" s="283">
        <v>29.848823663185101</v>
      </c>
      <c r="O122" s="283">
        <v>29.848823663185101</v>
      </c>
      <c r="P122" s="283">
        <v>7.8909322077389401</v>
      </c>
      <c r="Q122" s="283">
        <v>0.123365700821818</v>
      </c>
      <c r="R122" s="283">
        <v>0</v>
      </c>
      <c r="S122" s="283">
        <v>0</v>
      </c>
      <c r="T122" s="283">
        <v>29.3476152272506</v>
      </c>
      <c r="U122" s="283">
        <v>2.9079611206917901</v>
      </c>
      <c r="V122" s="283">
        <v>0.30365688710432398</v>
      </c>
      <c r="W122" s="283">
        <v>8.09741052108361</v>
      </c>
      <c r="X122" s="283">
        <v>3.0863504536087198</v>
      </c>
      <c r="Y122" s="283">
        <v>-1.3464204661199299</v>
      </c>
      <c r="Z122" s="283">
        <v>2.24156289082705</v>
      </c>
      <c r="AA122" s="283">
        <v>3.65</v>
      </c>
      <c r="AB122" s="283">
        <v>2.3934000000000002</v>
      </c>
      <c r="AC122" s="283">
        <v>27.607260772358</v>
      </c>
      <c r="AD122" s="283">
        <v>4.5914186220949098</v>
      </c>
      <c r="AE122" s="283">
        <v>-8.9726596439941506E-2</v>
      </c>
      <c r="AF122" s="283">
        <v>0</v>
      </c>
      <c r="AG122" s="283">
        <v>0</v>
      </c>
      <c r="AH122" s="283">
        <v>0</v>
      </c>
      <c r="AI122" s="283">
        <v>1100895.2771739999</v>
      </c>
      <c r="AJ122" s="283">
        <v>8.3868404120155802</v>
      </c>
      <c r="AK122" s="283">
        <v>16.305012267904299</v>
      </c>
      <c r="AL122" s="283">
        <v>0</v>
      </c>
      <c r="AM122" s="283">
        <v>0.81833396752560505</v>
      </c>
      <c r="AN122" s="283">
        <v>0</v>
      </c>
      <c r="AO122" s="283">
        <v>0</v>
      </c>
      <c r="AP122" s="283">
        <v>0</v>
      </c>
      <c r="AQ122" s="283">
        <v>0</v>
      </c>
      <c r="AR122" s="283">
        <v>0</v>
      </c>
      <c r="AS122" s="283">
        <v>0</v>
      </c>
      <c r="AT122" s="283"/>
      <c r="AU122" s="283">
        <v>37.445025748334203</v>
      </c>
      <c r="AV122" s="283">
        <v>29.848823663185101</v>
      </c>
      <c r="AW122" s="283">
        <v>0</v>
      </c>
      <c r="AX122" s="283">
        <v>0</v>
      </c>
      <c r="AY122" s="283">
        <v>0</v>
      </c>
      <c r="AZ122" s="283">
        <v>0</v>
      </c>
      <c r="BA122" s="283">
        <v>0</v>
      </c>
      <c r="BB122" s="283">
        <v>0</v>
      </c>
      <c r="BC122" s="283">
        <v>0</v>
      </c>
    </row>
    <row r="123" spans="1:55" x14ac:dyDescent="0.2">
      <c r="A123" s="282">
        <v>9182</v>
      </c>
      <c r="B123" s="282" t="s">
        <v>416</v>
      </c>
      <c r="C123" s="283">
        <v>0</v>
      </c>
      <c r="D123" s="283">
        <v>0</v>
      </c>
      <c r="E123" s="283">
        <v>49.942666906719801</v>
      </c>
      <c r="F123" s="283">
        <v>3.3977230239546001</v>
      </c>
      <c r="G123" s="283">
        <v>49.437427577191002</v>
      </c>
      <c r="H123" s="283">
        <v>2.3924253604457899</v>
      </c>
      <c r="I123" s="283">
        <v>42.772867597106099</v>
      </c>
      <c r="J123" s="283">
        <v>2.76519582319311</v>
      </c>
      <c r="K123" s="283">
        <v>0.61990551608920197</v>
      </c>
      <c r="L123" s="283">
        <v>50.1968105900362</v>
      </c>
      <c r="M123" s="283">
        <v>2.2942514812696402</v>
      </c>
      <c r="N123" s="283">
        <v>43.138629429878897</v>
      </c>
      <c r="O123" s="283">
        <v>42.5187239137897</v>
      </c>
      <c r="P123" s="283">
        <v>6.66455998008494</v>
      </c>
      <c r="Q123" s="283">
        <v>0</v>
      </c>
      <c r="R123" s="283">
        <v>0.61990551608920197</v>
      </c>
      <c r="S123" s="283">
        <v>0</v>
      </c>
      <c r="T123" s="283">
        <v>28.930438278787701</v>
      </c>
      <c r="U123" s="283">
        <v>2.40665155290628</v>
      </c>
      <c r="V123" s="283">
        <v>0.28694878354935199</v>
      </c>
      <c r="W123" s="283">
        <v>21.266372311248499</v>
      </c>
      <c r="X123" s="283">
        <v>2.1413441923619301</v>
      </c>
      <c r="Y123" s="283">
        <v>-1.5560735225486899</v>
      </c>
      <c r="Z123" s="283">
        <v>13.8424293183184</v>
      </c>
      <c r="AA123" s="283">
        <v>3.5145471576456</v>
      </c>
      <c r="AB123" s="283">
        <v>2.8026127119556699</v>
      </c>
      <c r="AC123" s="283">
        <v>28.676294595471301</v>
      </c>
      <c r="AD123" s="283">
        <v>4.3294549779442404</v>
      </c>
      <c r="AE123" s="283">
        <v>8.2192965378583893E-2</v>
      </c>
      <c r="AF123" s="283">
        <v>0</v>
      </c>
      <c r="AG123" s="283">
        <v>0</v>
      </c>
      <c r="AH123" s="283">
        <v>0</v>
      </c>
      <c r="AI123" s="283">
        <v>763442.15</v>
      </c>
      <c r="AJ123" s="283">
        <v>0</v>
      </c>
      <c r="AK123" s="283">
        <v>0</v>
      </c>
      <c r="AL123" s="283">
        <v>0</v>
      </c>
      <c r="AM123" s="283">
        <v>0</v>
      </c>
      <c r="AN123" s="283">
        <v>0</v>
      </c>
      <c r="AO123" s="283">
        <v>0</v>
      </c>
      <c r="AP123" s="283">
        <v>0</v>
      </c>
      <c r="AQ123" s="283">
        <v>0</v>
      </c>
      <c r="AR123" s="283">
        <v>0</v>
      </c>
      <c r="AS123" s="283">
        <v>0</v>
      </c>
      <c r="AT123" s="283"/>
      <c r="AU123" s="283">
        <v>50.816716106125398</v>
      </c>
      <c r="AV123" s="283">
        <v>42.5187239137897</v>
      </c>
      <c r="AW123" s="283">
        <v>0</v>
      </c>
      <c r="AX123" s="283">
        <v>0</v>
      </c>
      <c r="AY123" s="283">
        <v>0</v>
      </c>
      <c r="AZ123" s="283">
        <v>0</v>
      </c>
      <c r="BA123" s="283">
        <v>0</v>
      </c>
      <c r="BB123" s="283">
        <v>0</v>
      </c>
      <c r="BC123" s="283">
        <v>0</v>
      </c>
    </row>
    <row r="124" spans="1:55" x14ac:dyDescent="0.2">
      <c r="A124" s="282">
        <v>9239</v>
      </c>
      <c r="B124" s="282" t="s">
        <v>417</v>
      </c>
      <c r="C124" s="283">
        <v>24.613654128918299</v>
      </c>
      <c r="D124" s="283">
        <v>133382.87</v>
      </c>
      <c r="E124" s="283">
        <v>34.540248300738298</v>
      </c>
      <c r="F124" s="283">
        <v>3.5762337259840602</v>
      </c>
      <c r="G124" s="283">
        <v>38.753857257037502</v>
      </c>
      <c r="H124" s="283">
        <v>2.6067618965479902</v>
      </c>
      <c r="I124" s="283">
        <v>30.311417147397599</v>
      </c>
      <c r="J124" s="283">
        <v>3.3328061537303899</v>
      </c>
      <c r="K124" s="283">
        <v>12.5252138147591</v>
      </c>
      <c r="L124" s="283">
        <v>33.4315246596626</v>
      </c>
      <c r="M124" s="283">
        <v>2.77644630569378</v>
      </c>
      <c r="N124" s="283">
        <v>31.4201407884734</v>
      </c>
      <c r="O124" s="283">
        <v>31.4201407884734</v>
      </c>
      <c r="P124" s="283">
        <v>8.4424401096399109</v>
      </c>
      <c r="Q124" s="283">
        <v>2.0922403133058198</v>
      </c>
      <c r="R124" s="283">
        <v>0</v>
      </c>
      <c r="S124" s="283">
        <v>0</v>
      </c>
      <c r="T124" s="283">
        <v>19.566880389296902</v>
      </c>
      <c r="U124" s="283">
        <v>3.1810874652588201</v>
      </c>
      <c r="V124" s="283">
        <v>0.35143422553687897</v>
      </c>
      <c r="W124" s="283">
        <v>13.8646442703656</v>
      </c>
      <c r="X124" s="283">
        <v>2.2053847612790798</v>
      </c>
      <c r="Y124" s="283">
        <v>-1.54470672826471</v>
      </c>
      <c r="Z124" s="283">
        <v>10.744536758100701</v>
      </c>
      <c r="AA124" s="283">
        <v>3.6091011208359798</v>
      </c>
      <c r="AB124" s="283">
        <v>2.1997981397945798</v>
      </c>
      <c r="AC124" s="283">
        <v>20.6756040303727</v>
      </c>
      <c r="AD124" s="283">
        <v>4.49549747354438</v>
      </c>
      <c r="AE124" s="283">
        <v>-9.4290043710261701E-2</v>
      </c>
      <c r="AF124" s="283">
        <v>0</v>
      </c>
      <c r="AG124" s="283">
        <v>0</v>
      </c>
      <c r="AH124" s="283">
        <v>0</v>
      </c>
      <c r="AI124" s="283">
        <v>541906.00591599999</v>
      </c>
      <c r="AJ124" s="283">
        <v>7.0392797982595097</v>
      </c>
      <c r="AK124" s="283">
        <v>17.574374330658799</v>
      </c>
      <c r="AL124" s="283">
        <v>0</v>
      </c>
      <c r="AM124" s="283">
        <v>2.0972640782581999</v>
      </c>
      <c r="AN124" s="283">
        <v>0</v>
      </c>
      <c r="AO124" s="283">
        <v>0</v>
      </c>
      <c r="AP124" s="283">
        <v>0</v>
      </c>
      <c r="AQ124" s="283">
        <v>0</v>
      </c>
      <c r="AR124" s="283">
        <v>0</v>
      </c>
      <c r="AS124" s="283">
        <v>0</v>
      </c>
      <c r="AT124" s="283"/>
      <c r="AU124" s="283">
        <v>33.4315246596626</v>
      </c>
      <c r="AV124" s="283">
        <v>31.4201407884734</v>
      </c>
      <c r="AW124" s="283">
        <v>0</v>
      </c>
      <c r="AX124" s="283">
        <v>0</v>
      </c>
      <c r="AY124" s="283">
        <v>0</v>
      </c>
      <c r="AZ124" s="283">
        <v>0</v>
      </c>
      <c r="BA124" s="283">
        <v>0</v>
      </c>
      <c r="BB124" s="283">
        <v>0</v>
      </c>
      <c r="BC124" s="283">
        <v>0</v>
      </c>
    </row>
    <row r="125" spans="1:55" x14ac:dyDescent="0.2">
      <c r="A125" s="282">
        <v>9247</v>
      </c>
      <c r="B125" s="282" t="s">
        <v>418</v>
      </c>
      <c r="C125" s="283">
        <v>19.828752320718898</v>
      </c>
      <c r="D125" s="283">
        <v>155770.01999999999</v>
      </c>
      <c r="E125" s="283">
        <v>43.230357154869203</v>
      </c>
      <c r="F125" s="283">
        <v>3.66242200165585</v>
      </c>
      <c r="G125" s="283">
        <v>35.137410207310197</v>
      </c>
      <c r="H125" s="283">
        <v>1.6941515489765799</v>
      </c>
      <c r="I125" s="283">
        <v>27.871847981208401</v>
      </c>
      <c r="J125" s="283">
        <v>2.1357786266190502</v>
      </c>
      <c r="K125" s="283">
        <v>8.0014660668346398</v>
      </c>
      <c r="L125" s="283">
        <v>38.420578650798397</v>
      </c>
      <c r="M125" s="283">
        <v>1.99055953515013</v>
      </c>
      <c r="N125" s="283">
        <v>32.724657303626003</v>
      </c>
      <c r="O125" s="283">
        <v>32.681626485279203</v>
      </c>
      <c r="P125" s="283">
        <v>7.2655622261018404</v>
      </c>
      <c r="Q125" s="283">
        <v>1.76044949875489</v>
      </c>
      <c r="R125" s="283">
        <v>4.3030818346789797E-2</v>
      </c>
      <c r="S125" s="283">
        <v>0</v>
      </c>
      <c r="T125" s="283">
        <v>24.739092640509099</v>
      </c>
      <c r="U125" s="283">
        <v>1.9167565719637001</v>
      </c>
      <c r="V125" s="283">
        <v>0.18508304776826701</v>
      </c>
      <c r="W125" s="283">
        <v>13.6814860102893</v>
      </c>
      <c r="X125" s="283">
        <v>2.1240112919285998</v>
      </c>
      <c r="Y125" s="283">
        <v>-1.63113590156695</v>
      </c>
      <c r="Z125" s="283">
        <v>3.1327553406992799</v>
      </c>
      <c r="AA125" s="283">
        <v>3.8653764761669902</v>
      </c>
      <c r="AB125" s="283">
        <v>1.8291529101969599</v>
      </c>
      <c r="AC125" s="283">
        <v>29.548871144579898</v>
      </c>
      <c r="AD125" s="283">
        <v>4.3747248338089904</v>
      </c>
      <c r="AE125" s="283">
        <v>-2.2368327794817899E-2</v>
      </c>
      <c r="AF125" s="283">
        <v>0</v>
      </c>
      <c r="AG125" s="283">
        <v>0</v>
      </c>
      <c r="AH125" s="283">
        <v>0</v>
      </c>
      <c r="AI125" s="283">
        <v>785576.50769200001</v>
      </c>
      <c r="AJ125" s="283">
        <v>6.3501466135438998</v>
      </c>
      <c r="AK125" s="283">
        <v>13.478605707174999</v>
      </c>
      <c r="AL125" s="283">
        <v>0</v>
      </c>
      <c r="AM125" s="283">
        <v>1.3055889400426399</v>
      </c>
      <c r="AN125" s="283">
        <v>0</v>
      </c>
      <c r="AO125" s="283">
        <v>0</v>
      </c>
      <c r="AP125" s="283">
        <v>0</v>
      </c>
      <c r="AQ125" s="283">
        <v>0</v>
      </c>
      <c r="AR125" s="283">
        <v>0</v>
      </c>
      <c r="AS125" s="283">
        <v>0</v>
      </c>
      <c r="AT125" s="283"/>
      <c r="AU125" s="283">
        <v>38.463609469145197</v>
      </c>
      <c r="AV125" s="283">
        <v>32.681626485279203</v>
      </c>
      <c r="AW125" s="283">
        <v>0</v>
      </c>
      <c r="AX125" s="283">
        <v>0</v>
      </c>
      <c r="AY125" s="283">
        <v>0</v>
      </c>
      <c r="AZ125" s="283">
        <v>0</v>
      </c>
      <c r="BA125" s="283">
        <v>0</v>
      </c>
      <c r="BB125" s="283">
        <v>0</v>
      </c>
      <c r="BC125" s="283">
        <v>0</v>
      </c>
    </row>
    <row r="126" spans="1:55" x14ac:dyDescent="0.2">
      <c r="A126" s="282">
        <v>9263</v>
      </c>
      <c r="B126" s="282" t="s">
        <v>419</v>
      </c>
      <c r="C126" s="283">
        <v>0</v>
      </c>
      <c r="D126" s="283">
        <v>0</v>
      </c>
      <c r="E126" s="283">
        <v>0</v>
      </c>
      <c r="F126" s="283">
        <v>0</v>
      </c>
      <c r="G126" s="283">
        <v>99.992601555239006</v>
      </c>
      <c r="H126" s="283">
        <v>1E-8</v>
      </c>
      <c r="I126" s="283">
        <v>0</v>
      </c>
      <c r="J126" s="283">
        <v>0</v>
      </c>
      <c r="K126" s="283">
        <v>7.3984447609822101E-3</v>
      </c>
      <c r="L126" s="283">
        <v>0</v>
      </c>
      <c r="M126" s="283">
        <v>0</v>
      </c>
      <c r="N126" s="283">
        <v>0</v>
      </c>
      <c r="O126" s="283">
        <v>0</v>
      </c>
      <c r="P126" s="283">
        <v>99.992601555239006</v>
      </c>
      <c r="Q126" s="283">
        <v>7.3984447609822101E-3</v>
      </c>
      <c r="R126" s="283">
        <v>0</v>
      </c>
      <c r="S126" s="283">
        <v>0</v>
      </c>
      <c r="T126" s="283">
        <v>0</v>
      </c>
      <c r="U126" s="283">
        <v>0</v>
      </c>
      <c r="V126" s="283">
        <v>0</v>
      </c>
      <c r="W126" s="283">
        <v>0</v>
      </c>
      <c r="X126" s="283">
        <v>0</v>
      </c>
      <c r="Y126" s="283">
        <v>0</v>
      </c>
      <c r="Z126" s="283">
        <v>0</v>
      </c>
      <c r="AA126" s="283">
        <v>0</v>
      </c>
      <c r="AB126" s="283">
        <v>0</v>
      </c>
      <c r="AC126" s="283">
        <v>0</v>
      </c>
      <c r="AD126" s="283">
        <v>0</v>
      </c>
      <c r="AE126" s="283">
        <v>0</v>
      </c>
      <c r="AF126" s="283">
        <v>0</v>
      </c>
      <c r="AG126" s="283">
        <v>0</v>
      </c>
      <c r="AH126" s="283">
        <v>0</v>
      </c>
      <c r="AI126" s="283">
        <v>444.55288999999999</v>
      </c>
      <c r="AJ126" s="283">
        <v>0</v>
      </c>
      <c r="AK126" s="283">
        <v>0</v>
      </c>
      <c r="AL126" s="283">
        <v>0</v>
      </c>
      <c r="AM126" s="283">
        <v>0</v>
      </c>
      <c r="AN126" s="283">
        <v>0</v>
      </c>
      <c r="AO126" s="283">
        <v>0</v>
      </c>
      <c r="AP126" s="283">
        <v>0</v>
      </c>
      <c r="AQ126" s="283">
        <v>0</v>
      </c>
      <c r="AR126" s="283">
        <v>0</v>
      </c>
      <c r="AS126" s="283">
        <v>0</v>
      </c>
      <c r="AT126" s="283"/>
      <c r="AU126" s="283">
        <v>0</v>
      </c>
      <c r="AV126" s="283">
        <v>0</v>
      </c>
      <c r="AW126" s="283">
        <v>0</v>
      </c>
      <c r="AX126" s="283">
        <v>0</v>
      </c>
      <c r="AY126" s="283">
        <v>0</v>
      </c>
      <c r="AZ126" s="283">
        <v>0</v>
      </c>
      <c r="BA126" s="283">
        <v>0</v>
      </c>
      <c r="BB126" s="283">
        <v>0</v>
      </c>
      <c r="BC126" s="283">
        <v>0</v>
      </c>
    </row>
    <row r="127" spans="1:55" x14ac:dyDescent="0.2">
      <c r="A127" s="282">
        <v>9278</v>
      </c>
      <c r="B127" s="282" t="s">
        <v>420</v>
      </c>
      <c r="C127" s="283">
        <v>0</v>
      </c>
      <c r="D127" s="283">
        <v>0</v>
      </c>
      <c r="E127" s="283">
        <v>0</v>
      </c>
      <c r="F127" s="283">
        <v>0</v>
      </c>
      <c r="G127" s="283">
        <v>0</v>
      </c>
      <c r="H127" s="283">
        <v>0</v>
      </c>
      <c r="I127" s="283">
        <v>0</v>
      </c>
      <c r="J127" s="283">
        <v>0</v>
      </c>
      <c r="K127" s="283">
        <v>100</v>
      </c>
      <c r="L127" s="283">
        <v>0</v>
      </c>
      <c r="M127" s="283">
        <v>0</v>
      </c>
      <c r="N127" s="283">
        <v>0</v>
      </c>
      <c r="O127" s="283">
        <v>0</v>
      </c>
      <c r="P127" s="283">
        <v>0</v>
      </c>
      <c r="Q127" s="283">
        <v>0</v>
      </c>
      <c r="R127" s="283">
        <v>0</v>
      </c>
      <c r="S127" s="283">
        <v>0</v>
      </c>
      <c r="T127" s="283">
        <v>0</v>
      </c>
      <c r="U127" s="283">
        <v>0</v>
      </c>
      <c r="V127" s="283">
        <v>0</v>
      </c>
      <c r="W127" s="283">
        <v>0</v>
      </c>
      <c r="X127" s="283">
        <v>0</v>
      </c>
      <c r="Y127" s="283">
        <v>0</v>
      </c>
      <c r="Z127" s="283">
        <v>0</v>
      </c>
      <c r="AA127" s="283">
        <v>0</v>
      </c>
      <c r="AB127" s="283">
        <v>0</v>
      </c>
      <c r="AC127" s="283">
        <v>0</v>
      </c>
      <c r="AD127" s="283">
        <v>0</v>
      </c>
      <c r="AE127" s="283">
        <v>0</v>
      </c>
      <c r="AF127" s="283">
        <v>0</v>
      </c>
      <c r="AG127" s="283">
        <v>0</v>
      </c>
      <c r="AH127" s="283">
        <v>0</v>
      </c>
      <c r="AI127" s="283">
        <v>2774253.5</v>
      </c>
      <c r="AJ127" s="283">
        <v>0</v>
      </c>
      <c r="AK127" s="283">
        <v>0</v>
      </c>
      <c r="AL127" s="283">
        <v>0</v>
      </c>
      <c r="AM127" s="283">
        <v>0</v>
      </c>
      <c r="AN127" s="283">
        <v>0</v>
      </c>
      <c r="AO127" s="283">
        <v>100</v>
      </c>
      <c r="AP127" s="283">
        <v>100</v>
      </c>
      <c r="AQ127" s="283">
        <v>0</v>
      </c>
      <c r="AR127" s="283">
        <v>0</v>
      </c>
      <c r="AS127" s="283">
        <v>0</v>
      </c>
      <c r="AT127" s="283"/>
      <c r="AU127" s="283">
        <v>0</v>
      </c>
      <c r="AV127" s="283">
        <v>0</v>
      </c>
      <c r="AW127" s="283">
        <v>0</v>
      </c>
      <c r="AX127" s="283">
        <v>0</v>
      </c>
      <c r="AY127" s="283">
        <v>0</v>
      </c>
      <c r="AZ127" s="283">
        <v>0</v>
      </c>
      <c r="BA127" s="283">
        <v>0</v>
      </c>
      <c r="BB127" s="283">
        <v>0</v>
      </c>
      <c r="BC127" s="283">
        <v>0</v>
      </c>
    </row>
    <row r="128" spans="1:55" x14ac:dyDescent="0.2">
      <c r="A128" s="282">
        <v>9328</v>
      </c>
      <c r="B128" s="282" t="s">
        <v>421</v>
      </c>
      <c r="C128" s="283">
        <v>0.223549622114388</v>
      </c>
      <c r="D128" s="283">
        <v>303.56</v>
      </c>
      <c r="E128" s="283">
        <v>3.71895372143121E-3</v>
      </c>
      <c r="F128" s="283">
        <v>1.95356435643564</v>
      </c>
      <c r="G128" s="283">
        <v>99.4733590371508</v>
      </c>
      <c r="H128" s="283">
        <v>0.74033071226718705</v>
      </c>
      <c r="I128" s="283">
        <v>92.053516135830293</v>
      </c>
      <c r="J128" s="283">
        <v>0.80000400959101903</v>
      </c>
      <c r="K128" s="283">
        <v>0.29937238701340702</v>
      </c>
      <c r="L128" s="283">
        <v>92.053309936415999</v>
      </c>
      <c r="M128" s="283">
        <v>0.8</v>
      </c>
      <c r="N128" s="283">
        <v>3.9251531356887803E-3</v>
      </c>
      <c r="O128" s="283">
        <v>3.9251531356887803E-3</v>
      </c>
      <c r="P128" s="283">
        <v>7.4198429013204903</v>
      </c>
      <c r="Q128" s="283">
        <v>0.29937238701340702</v>
      </c>
      <c r="R128" s="283">
        <v>0</v>
      </c>
      <c r="S128" s="283">
        <v>0</v>
      </c>
      <c r="T128" s="283">
        <v>92.053309936415999</v>
      </c>
      <c r="U128" s="283">
        <v>0.8</v>
      </c>
      <c r="V128" s="283">
        <v>-1.24E-2</v>
      </c>
      <c r="W128" s="283">
        <v>0</v>
      </c>
      <c r="X128" s="283">
        <v>0</v>
      </c>
      <c r="Y128" s="283">
        <v>0</v>
      </c>
      <c r="Z128" s="283">
        <v>2.0619941425757199E-4</v>
      </c>
      <c r="AA128" s="283">
        <v>2.59</v>
      </c>
      <c r="AB128" s="283">
        <v>1.9141999999999999</v>
      </c>
      <c r="AC128" s="283">
        <v>3.71895372143121E-3</v>
      </c>
      <c r="AD128" s="283">
        <v>1.95356435643564</v>
      </c>
      <c r="AE128" s="283">
        <v>-0.41288673267326698</v>
      </c>
      <c r="AF128" s="283">
        <v>0</v>
      </c>
      <c r="AG128" s="283">
        <v>0</v>
      </c>
      <c r="AH128" s="283">
        <v>0</v>
      </c>
      <c r="AI128" s="283">
        <v>135790.88039999999</v>
      </c>
      <c r="AJ128" s="283">
        <v>0.223549622114388</v>
      </c>
      <c r="AK128" s="283">
        <v>0</v>
      </c>
      <c r="AL128" s="283">
        <v>0</v>
      </c>
      <c r="AM128" s="283">
        <v>0</v>
      </c>
      <c r="AN128" s="283">
        <v>0</v>
      </c>
      <c r="AO128" s="283">
        <v>0</v>
      </c>
      <c r="AP128" s="283">
        <v>0</v>
      </c>
      <c r="AQ128" s="283">
        <v>0</v>
      </c>
      <c r="AR128" s="283">
        <v>0</v>
      </c>
      <c r="AS128" s="283">
        <v>0</v>
      </c>
      <c r="AT128" s="283"/>
      <c r="AU128" s="283">
        <v>92.053309936415999</v>
      </c>
      <c r="AV128" s="283">
        <v>3.9251531356887803E-3</v>
      </c>
      <c r="AW128" s="283">
        <v>0</v>
      </c>
      <c r="AX128" s="283">
        <v>0</v>
      </c>
      <c r="AY128" s="283">
        <v>0</v>
      </c>
      <c r="AZ128" s="283">
        <v>0</v>
      </c>
      <c r="BA128" s="283">
        <v>0</v>
      </c>
      <c r="BB128" s="283">
        <v>0</v>
      </c>
      <c r="BC128" s="283">
        <v>0</v>
      </c>
    </row>
    <row r="129" spans="1:55" x14ac:dyDescent="0.2">
      <c r="A129" s="282">
        <v>9336</v>
      </c>
      <c r="B129" s="282" t="s">
        <v>422</v>
      </c>
      <c r="C129" s="283">
        <v>0</v>
      </c>
      <c r="D129" s="283">
        <v>0</v>
      </c>
      <c r="E129" s="283">
        <v>55.1958197807215</v>
      </c>
      <c r="F129" s="283">
        <v>5.8636828425511602</v>
      </c>
      <c r="G129" s="283">
        <v>44.389148991381902</v>
      </c>
      <c r="H129" s="283">
        <v>6.8680873190175502</v>
      </c>
      <c r="I129" s="283">
        <v>36.688804792759001</v>
      </c>
      <c r="J129" s="283">
        <v>8.3734369394621098</v>
      </c>
      <c r="K129" s="283">
        <v>-5.4359102275672597E-3</v>
      </c>
      <c r="L129" s="283">
        <v>90.328279944347202</v>
      </c>
      <c r="M129" s="283">
        <v>6.8398315734308603</v>
      </c>
      <c r="N129" s="283">
        <v>0</v>
      </c>
      <c r="O129" s="283">
        <v>0</v>
      </c>
      <c r="P129" s="283">
        <v>7.7003441986228198</v>
      </c>
      <c r="Q129" s="283">
        <v>8.0345624427730893E-3</v>
      </c>
      <c r="R129" s="283">
        <v>0</v>
      </c>
      <c r="S129" s="283">
        <v>0.41146577014344499</v>
      </c>
      <c r="T129" s="283">
        <v>35.132460163625801</v>
      </c>
      <c r="U129" s="283">
        <v>8.3734369394621098</v>
      </c>
      <c r="V129" s="283">
        <v>1.1016145125897601</v>
      </c>
      <c r="W129" s="283">
        <v>55.1958197807215</v>
      </c>
      <c r="X129" s="283">
        <v>5.8636828425511602</v>
      </c>
      <c r="Y129" s="283">
        <v>-1.15382527278588</v>
      </c>
      <c r="Z129" s="283">
        <v>0</v>
      </c>
      <c r="AA129" s="283">
        <v>0</v>
      </c>
      <c r="AB129" s="283">
        <v>0</v>
      </c>
      <c r="AC129" s="283">
        <v>0</v>
      </c>
      <c r="AD129" s="283">
        <v>0</v>
      </c>
      <c r="AE129" s="283">
        <v>0</v>
      </c>
      <c r="AF129" s="283">
        <v>0</v>
      </c>
      <c r="AG129" s="283">
        <v>0</v>
      </c>
      <c r="AH129" s="283">
        <v>0</v>
      </c>
      <c r="AI129" s="283">
        <v>235945692.31398001</v>
      </c>
      <c r="AJ129" s="283">
        <v>0</v>
      </c>
      <c r="AK129" s="283">
        <v>0</v>
      </c>
      <c r="AL129" s="283">
        <v>0</v>
      </c>
      <c r="AM129" s="283">
        <v>0</v>
      </c>
      <c r="AN129" s="283">
        <v>0</v>
      </c>
      <c r="AO129" s="283">
        <v>0</v>
      </c>
      <c r="AP129" s="283">
        <v>0</v>
      </c>
      <c r="AQ129" s="283">
        <v>1.5563446291333001</v>
      </c>
      <c r="AR129" s="283">
        <v>0</v>
      </c>
      <c r="AS129" s="283">
        <v>0</v>
      </c>
      <c r="AT129" s="283"/>
      <c r="AU129" s="283">
        <v>90.739745714490695</v>
      </c>
      <c r="AV129" s="283">
        <v>0</v>
      </c>
      <c r="AW129" s="283">
        <v>0</v>
      </c>
      <c r="AX129" s="283">
        <v>1.5563446291333001</v>
      </c>
      <c r="AY129" s="283">
        <v>0</v>
      </c>
      <c r="AZ129" s="283">
        <v>1.5563446291333001</v>
      </c>
      <c r="BA129" s="283">
        <v>0</v>
      </c>
      <c r="BB129" s="283">
        <v>0</v>
      </c>
      <c r="BC129" s="283">
        <v>0</v>
      </c>
    </row>
    <row r="130" spans="1:55" x14ac:dyDescent="0.2">
      <c r="A130" s="282">
        <v>9379</v>
      </c>
      <c r="B130" s="282" t="s">
        <v>423</v>
      </c>
      <c r="C130" s="283">
        <v>0</v>
      </c>
      <c r="D130" s="283">
        <v>0</v>
      </c>
      <c r="E130" s="283">
        <v>53.467761152099897</v>
      </c>
      <c r="F130" s="283">
        <v>5.6700142703922403</v>
      </c>
      <c r="G130" s="283">
        <v>46.276804505957301</v>
      </c>
      <c r="H130" s="283">
        <v>7.3577232981969098</v>
      </c>
      <c r="I130" s="283">
        <v>44.063603642400103</v>
      </c>
      <c r="J130" s="283">
        <v>7.7537101448373704</v>
      </c>
      <c r="K130" s="283">
        <v>-3.34588875812321E-3</v>
      </c>
      <c r="L130" s="283">
        <v>94.590640546246206</v>
      </c>
      <c r="M130" s="283">
        <v>6.5758922055035303</v>
      </c>
      <c r="N130" s="283">
        <v>0</v>
      </c>
      <c r="O130" s="283">
        <v>0</v>
      </c>
      <c r="P130" s="283">
        <v>2.2132008635571299</v>
      </c>
      <c r="Q130" s="283">
        <v>4.9437252903232797E-3</v>
      </c>
      <c r="R130" s="283">
        <v>0</v>
      </c>
      <c r="S130" s="283">
        <v>0.25324116517234002</v>
      </c>
      <c r="T130" s="283">
        <v>41.122879394146302</v>
      </c>
      <c r="U130" s="283">
        <v>7.7537101448373704</v>
      </c>
      <c r="V130" s="283">
        <v>1.0179011826869799</v>
      </c>
      <c r="W130" s="283">
        <v>53.467761152099897</v>
      </c>
      <c r="X130" s="283">
        <v>5.6700142703922403</v>
      </c>
      <c r="Y130" s="283">
        <v>-1.1480252221052001</v>
      </c>
      <c r="Z130" s="283">
        <v>0</v>
      </c>
      <c r="AA130" s="283">
        <v>0</v>
      </c>
      <c r="AB130" s="283">
        <v>0</v>
      </c>
      <c r="AC130" s="283">
        <v>0</v>
      </c>
      <c r="AD130" s="283">
        <v>0</v>
      </c>
      <c r="AE130" s="283">
        <v>0</v>
      </c>
      <c r="AF130" s="283">
        <v>0</v>
      </c>
      <c r="AG130" s="283">
        <v>0</v>
      </c>
      <c r="AH130" s="283">
        <v>0</v>
      </c>
      <c r="AI130" s="283">
        <v>152521214.20984</v>
      </c>
      <c r="AJ130" s="283">
        <v>0</v>
      </c>
      <c r="AK130" s="283">
        <v>0</v>
      </c>
      <c r="AL130" s="283">
        <v>0</v>
      </c>
      <c r="AM130" s="283">
        <v>0</v>
      </c>
      <c r="AN130" s="283">
        <v>0</v>
      </c>
      <c r="AO130" s="283">
        <v>0</v>
      </c>
      <c r="AP130" s="283">
        <v>0</v>
      </c>
      <c r="AQ130" s="283">
        <v>2.9407242482538698</v>
      </c>
      <c r="AR130" s="283">
        <v>0</v>
      </c>
      <c r="AS130" s="283">
        <v>0</v>
      </c>
      <c r="AT130" s="283"/>
      <c r="AU130" s="283">
        <v>94.843881711418604</v>
      </c>
      <c r="AV130" s="283">
        <v>0</v>
      </c>
      <c r="AW130" s="283">
        <v>0</v>
      </c>
      <c r="AX130" s="283">
        <v>2.9407242482538698</v>
      </c>
      <c r="AY130" s="283">
        <v>0</v>
      </c>
      <c r="AZ130" s="283">
        <v>2.9407242482538698</v>
      </c>
      <c r="BA130" s="283">
        <v>0</v>
      </c>
      <c r="BB130" s="283">
        <v>0</v>
      </c>
      <c r="BC130" s="283">
        <v>0</v>
      </c>
    </row>
    <row r="131" spans="1:55" x14ac:dyDescent="0.2">
      <c r="A131" s="282">
        <v>9387</v>
      </c>
      <c r="B131" s="282" t="s">
        <v>424</v>
      </c>
      <c r="C131" s="283">
        <v>0</v>
      </c>
      <c r="D131" s="283">
        <v>0</v>
      </c>
      <c r="E131" s="283">
        <v>0</v>
      </c>
      <c r="F131" s="283">
        <v>0</v>
      </c>
      <c r="G131" s="283">
        <v>100</v>
      </c>
      <c r="H131" s="283">
        <v>0.18457153310423899</v>
      </c>
      <c r="I131" s="283">
        <v>78.049168930213398</v>
      </c>
      <c r="J131" s="283">
        <v>0.236481071718317</v>
      </c>
      <c r="K131" s="283">
        <v>0</v>
      </c>
      <c r="L131" s="283">
        <v>75.589891205804193</v>
      </c>
      <c r="M131" s="283">
        <v>0.24138303528499</v>
      </c>
      <c r="N131" s="283">
        <v>2.4592777244092998</v>
      </c>
      <c r="O131" s="283">
        <v>2.4592777244092998</v>
      </c>
      <c r="P131" s="283">
        <v>21.950831069786599</v>
      </c>
      <c r="Q131" s="283">
        <v>0</v>
      </c>
      <c r="R131" s="283">
        <v>0</v>
      </c>
      <c r="S131" s="283">
        <v>0</v>
      </c>
      <c r="T131" s="283">
        <v>75.589891205804193</v>
      </c>
      <c r="U131" s="283">
        <v>0.24138303528499</v>
      </c>
      <c r="V131" s="283">
        <v>1.9498553485079499E-2</v>
      </c>
      <c r="W131" s="283">
        <v>0</v>
      </c>
      <c r="X131" s="283">
        <v>0</v>
      </c>
      <c r="Y131" s="283">
        <v>0</v>
      </c>
      <c r="Z131" s="283">
        <v>2.4592777244092998</v>
      </c>
      <c r="AA131" s="283">
        <v>8.5811267725905693E-2</v>
      </c>
      <c r="AB131" s="283">
        <v>0.32777677081296602</v>
      </c>
      <c r="AC131" s="283">
        <v>0</v>
      </c>
      <c r="AD131" s="283">
        <v>0</v>
      </c>
      <c r="AE131" s="283">
        <v>0</v>
      </c>
      <c r="AF131" s="283">
        <v>0</v>
      </c>
      <c r="AG131" s="283">
        <v>0</v>
      </c>
      <c r="AH131" s="283">
        <v>0</v>
      </c>
      <c r="AI131" s="283">
        <v>10401882.929811999</v>
      </c>
      <c r="AJ131" s="283">
        <v>0</v>
      </c>
      <c r="AK131" s="283">
        <v>0</v>
      </c>
      <c r="AL131" s="283">
        <v>0</v>
      </c>
      <c r="AM131" s="283">
        <v>0</v>
      </c>
      <c r="AN131" s="283">
        <v>0</v>
      </c>
      <c r="AO131" s="283">
        <v>0</v>
      </c>
      <c r="AP131" s="283">
        <v>0</v>
      </c>
      <c r="AQ131" s="283">
        <v>0</v>
      </c>
      <c r="AR131" s="283">
        <v>0</v>
      </c>
      <c r="AS131" s="283">
        <v>0</v>
      </c>
      <c r="AT131" s="283"/>
      <c r="AU131" s="283">
        <v>75.589891205804193</v>
      </c>
      <c r="AV131" s="283">
        <v>2.4592777244092998</v>
      </c>
      <c r="AW131" s="283">
        <v>0</v>
      </c>
      <c r="AX131" s="283">
        <v>0</v>
      </c>
      <c r="AY131" s="283">
        <v>0.46424402329697001</v>
      </c>
      <c r="AZ131" s="283">
        <v>0</v>
      </c>
      <c r="BA131" s="283">
        <v>0</v>
      </c>
      <c r="BB131" s="283">
        <v>0</v>
      </c>
      <c r="BC131" s="283">
        <v>0</v>
      </c>
    </row>
    <row r="132" spans="1:55" x14ac:dyDescent="0.2">
      <c r="A132" s="282">
        <v>9395</v>
      </c>
      <c r="B132" s="282" t="s">
        <v>425</v>
      </c>
      <c r="C132" s="283">
        <v>9.1983747378901803</v>
      </c>
      <c r="D132" s="283">
        <v>61659.88</v>
      </c>
      <c r="E132" s="283">
        <v>40.371705015930203</v>
      </c>
      <c r="F132" s="283">
        <v>4.3454449468484997</v>
      </c>
      <c r="G132" s="283">
        <v>44.917083428906601</v>
      </c>
      <c r="H132" s="283">
        <v>2.5134420239334299</v>
      </c>
      <c r="I132" s="283">
        <v>32.241881862292097</v>
      </c>
      <c r="J132" s="283">
        <v>3.5015475925752702</v>
      </c>
      <c r="K132" s="283">
        <v>8.7843736028112396</v>
      </c>
      <c r="L132" s="283">
        <v>20.619879843171301</v>
      </c>
      <c r="M132" s="283">
        <v>3.9740913776711801</v>
      </c>
      <c r="N132" s="283">
        <v>51.993707035051003</v>
      </c>
      <c r="O132" s="283">
        <v>51.993707035051003</v>
      </c>
      <c r="P132" s="283">
        <v>12.675201566614501</v>
      </c>
      <c r="Q132" s="283">
        <v>5.5128368172730804</v>
      </c>
      <c r="R132" s="283">
        <v>0</v>
      </c>
      <c r="S132" s="283">
        <v>0</v>
      </c>
      <c r="T132" s="283">
        <v>9.2672194706043598</v>
      </c>
      <c r="U132" s="283">
        <v>2.9711843364046899</v>
      </c>
      <c r="V132" s="283">
        <v>0.33939490809684297</v>
      </c>
      <c r="W132" s="283">
        <v>11.3526603725669</v>
      </c>
      <c r="X132" s="283">
        <v>4.79276817720707</v>
      </c>
      <c r="Y132" s="283">
        <v>-1.1899095165885201</v>
      </c>
      <c r="Z132" s="283">
        <v>22.974662391687701</v>
      </c>
      <c r="AA132" s="283">
        <v>3.7154786010176499</v>
      </c>
      <c r="AB132" s="283">
        <v>2.3409185879818901</v>
      </c>
      <c r="AC132" s="283">
        <v>29.019044643363301</v>
      </c>
      <c r="AD132" s="283">
        <v>4.1704457773916301</v>
      </c>
      <c r="AE132" s="283">
        <v>-0.16976031754738399</v>
      </c>
      <c r="AF132" s="283">
        <v>0</v>
      </c>
      <c r="AG132" s="283">
        <v>0</v>
      </c>
      <c r="AH132" s="283">
        <v>0</v>
      </c>
      <c r="AI132" s="283">
        <v>670334.50752999994</v>
      </c>
      <c r="AJ132" s="283">
        <v>2.34946878358268</v>
      </c>
      <c r="AK132" s="283">
        <v>6.8489059543074999</v>
      </c>
      <c r="AL132" s="283">
        <v>0</v>
      </c>
      <c r="AM132" s="283">
        <v>0.68231605991062705</v>
      </c>
      <c r="AN132" s="283">
        <v>0</v>
      </c>
      <c r="AO132" s="283">
        <v>0</v>
      </c>
      <c r="AP132" s="283">
        <v>0</v>
      </c>
      <c r="AQ132" s="283">
        <v>0</v>
      </c>
      <c r="AR132" s="283">
        <v>0</v>
      </c>
      <c r="AS132" s="283">
        <v>0</v>
      </c>
      <c r="AT132" s="283"/>
      <c r="AU132" s="283">
        <v>20.619879843171301</v>
      </c>
      <c r="AV132" s="283">
        <v>51.993707035051003</v>
      </c>
      <c r="AW132" s="283">
        <v>0</v>
      </c>
      <c r="AX132" s="283">
        <v>0</v>
      </c>
      <c r="AY132" s="283">
        <v>0</v>
      </c>
      <c r="AZ132" s="283">
        <v>0</v>
      </c>
      <c r="BA132" s="283">
        <v>0</v>
      </c>
      <c r="BB132" s="283">
        <v>0</v>
      </c>
      <c r="BC132" s="283">
        <v>0</v>
      </c>
    </row>
    <row r="133" spans="1:55" x14ac:dyDescent="0.2">
      <c r="A133" s="282">
        <v>9441</v>
      </c>
      <c r="B133" s="282" t="s">
        <v>161</v>
      </c>
      <c r="C133" s="283">
        <v>0</v>
      </c>
      <c r="D133" s="283">
        <v>0</v>
      </c>
      <c r="E133" s="283">
        <v>48.108232068810302</v>
      </c>
      <c r="F133" s="283">
        <v>6.7292558688695401</v>
      </c>
      <c r="G133" s="283">
        <v>51.392414494256698</v>
      </c>
      <c r="H133" s="283">
        <v>4.7843759123923597</v>
      </c>
      <c r="I133" s="283">
        <v>48.925185234368001</v>
      </c>
      <c r="J133" s="283">
        <v>5.0256448521525696</v>
      </c>
      <c r="K133" s="283">
        <v>0.49935343693310003</v>
      </c>
      <c r="L133" s="283">
        <v>97.033417303178297</v>
      </c>
      <c r="M133" s="283">
        <v>5.8702787568941499</v>
      </c>
      <c r="N133" s="283">
        <v>0</v>
      </c>
      <c r="O133" s="283">
        <v>0</v>
      </c>
      <c r="P133" s="283">
        <v>2.4672292598886498</v>
      </c>
      <c r="Q133" s="283">
        <v>9.54850068973437E-3</v>
      </c>
      <c r="R133" s="283">
        <v>0</v>
      </c>
      <c r="S133" s="283">
        <v>0.48980493624336502</v>
      </c>
      <c r="T133" s="283">
        <v>48.925185234368001</v>
      </c>
      <c r="U133" s="283">
        <v>5.0256448521525803</v>
      </c>
      <c r="V133" s="283">
        <v>0.624854092918815</v>
      </c>
      <c r="W133" s="283">
        <v>48.108232068810302</v>
      </c>
      <c r="X133" s="283">
        <v>6.7292558688695401</v>
      </c>
      <c r="Y133" s="283">
        <v>-1.0539874913872</v>
      </c>
      <c r="Z133" s="283">
        <v>0</v>
      </c>
      <c r="AA133" s="283">
        <v>0</v>
      </c>
      <c r="AB133" s="283">
        <v>0</v>
      </c>
      <c r="AC133" s="283">
        <v>0</v>
      </c>
      <c r="AD133" s="283">
        <v>0</v>
      </c>
      <c r="AE133" s="283">
        <v>0</v>
      </c>
      <c r="AF133" s="283">
        <v>0</v>
      </c>
      <c r="AG133" s="283">
        <v>0</v>
      </c>
      <c r="AH133" s="283">
        <v>0</v>
      </c>
      <c r="AI133" s="283">
        <v>1420851.34</v>
      </c>
      <c r="AJ133" s="283">
        <v>0</v>
      </c>
      <c r="AK133" s="283">
        <v>0</v>
      </c>
      <c r="AL133" s="283">
        <v>0</v>
      </c>
      <c r="AM133" s="283">
        <v>0</v>
      </c>
      <c r="AN133" s="283">
        <v>0</v>
      </c>
      <c r="AO133" s="283">
        <v>0</v>
      </c>
      <c r="AP133" s="283">
        <v>0</v>
      </c>
      <c r="AQ133" s="283">
        <v>0</v>
      </c>
      <c r="AR133" s="283">
        <v>0</v>
      </c>
      <c r="AS133" s="283">
        <v>0</v>
      </c>
      <c r="AT133" s="283"/>
      <c r="AU133" s="283">
        <v>97.5232222394216</v>
      </c>
      <c r="AV133" s="283">
        <v>0</v>
      </c>
      <c r="AW133" s="283">
        <v>0</v>
      </c>
      <c r="AX133" s="283">
        <v>0</v>
      </c>
      <c r="AY133" s="283">
        <v>0</v>
      </c>
      <c r="AZ133" s="283">
        <v>0</v>
      </c>
      <c r="BA133" s="283">
        <v>0</v>
      </c>
      <c r="BB133" s="283">
        <v>0</v>
      </c>
      <c r="BC133" s="283">
        <v>0</v>
      </c>
    </row>
    <row r="134" spans="1:55" x14ac:dyDescent="0.2">
      <c r="A134" s="282">
        <v>9476</v>
      </c>
      <c r="B134" s="282" t="s">
        <v>426</v>
      </c>
      <c r="C134" s="283">
        <v>10.017616853467199</v>
      </c>
      <c r="D134" s="283">
        <v>93092561.784689903</v>
      </c>
      <c r="E134" s="283">
        <v>39.664300676418698</v>
      </c>
      <c r="F134" s="283">
        <v>5.53792005045874</v>
      </c>
      <c r="G134" s="283">
        <v>33.947423862846897</v>
      </c>
      <c r="H134" s="283">
        <v>6.3997666744369601</v>
      </c>
      <c r="I134" s="283">
        <v>33.923856211995897</v>
      </c>
      <c r="J134" s="283">
        <v>6.4047906417467599</v>
      </c>
      <c r="K134" s="283">
        <v>14.339261123498799</v>
      </c>
      <c r="L134" s="283">
        <v>32.986750994046503</v>
      </c>
      <c r="M134" s="283">
        <v>8.2223367225650801</v>
      </c>
      <c r="N134" s="283">
        <v>48.4287999228617</v>
      </c>
      <c r="O134" s="283">
        <v>47.3122359603625</v>
      </c>
      <c r="P134" s="283">
        <v>2.3567650851085E-2</v>
      </c>
      <c r="Q134" s="283">
        <v>1.38143758960827</v>
      </c>
      <c r="R134" s="283">
        <v>10.0902863457445</v>
      </c>
      <c r="S134" s="283">
        <v>0.12506548344395499</v>
      </c>
      <c r="T134" s="283">
        <v>16.635521246642099</v>
      </c>
      <c r="U134" s="283">
        <v>8.3619136591415799</v>
      </c>
      <c r="V134" s="283">
        <v>1.09446251307402</v>
      </c>
      <c r="W134" s="283">
        <v>16.3512297474044</v>
      </c>
      <c r="X134" s="283">
        <v>8.0803330243827993</v>
      </c>
      <c r="Y134" s="283">
        <v>-0.88951267383070898</v>
      </c>
      <c r="Z134" s="283">
        <v>13.3861271453331</v>
      </c>
      <c r="AA134" s="283">
        <v>3.97257749421924</v>
      </c>
      <c r="AB134" s="283">
        <v>5.3994880598826098</v>
      </c>
      <c r="AC134" s="283">
        <v>23.313070929014199</v>
      </c>
      <c r="AD134" s="283">
        <v>3.7531788663691601</v>
      </c>
      <c r="AE134" s="283">
        <v>1.2875275646001401</v>
      </c>
      <c r="AF134" s="283">
        <v>0.81556647888555001</v>
      </c>
      <c r="AG134" s="283">
        <v>2.7269238630116801</v>
      </c>
      <c r="AH134" s="283">
        <v>5.0362899142082496</v>
      </c>
      <c r="AI134" s="283">
        <v>929288503.90669</v>
      </c>
      <c r="AJ134" s="283">
        <v>3.2419050448110398</v>
      </c>
      <c r="AK134" s="283">
        <v>6.7757118086561903</v>
      </c>
      <c r="AL134" s="283">
        <v>0</v>
      </c>
      <c r="AM134" s="283">
        <v>0.298546273663854</v>
      </c>
      <c r="AN134" s="283">
        <v>0</v>
      </c>
      <c r="AO134" s="283">
        <v>2.0237327020552902</v>
      </c>
      <c r="AP134" s="283">
        <v>0.50229345358055699</v>
      </c>
      <c r="AQ134" s="283">
        <v>3.90220782002068</v>
      </c>
      <c r="AR134" s="283">
        <v>1.044744801984</v>
      </c>
      <c r="AS134" s="283">
        <v>0.25164834065727498</v>
      </c>
      <c r="AT134" s="283"/>
      <c r="AU134" s="283">
        <v>34.228380439989699</v>
      </c>
      <c r="AV134" s="283">
        <v>47.060587619705203</v>
      </c>
      <c r="AW134" s="283">
        <v>0</v>
      </c>
      <c r="AX134" s="283">
        <v>8.4105224138065804</v>
      </c>
      <c r="AY134" s="283">
        <v>0</v>
      </c>
      <c r="AZ134" s="283">
        <v>3.90220782002068</v>
      </c>
      <c r="BA134" s="283">
        <v>1.4102779509011301</v>
      </c>
      <c r="BB134" s="283">
        <v>0.31129595253127901</v>
      </c>
      <c r="BC134" s="283">
        <v>0.31129595253127901</v>
      </c>
    </row>
    <row r="135" spans="1:55" x14ac:dyDescent="0.2">
      <c r="A135" s="282">
        <v>9492</v>
      </c>
      <c r="B135" s="282" t="s">
        <v>427</v>
      </c>
      <c r="C135" s="283">
        <v>46.936216490950699</v>
      </c>
      <c r="D135" s="283">
        <v>16411112.81284</v>
      </c>
      <c r="E135" s="283">
        <v>22.857704431439998</v>
      </c>
      <c r="F135" s="283">
        <v>4.8383660023675104</v>
      </c>
      <c r="G135" s="283">
        <v>21.256513677049199</v>
      </c>
      <c r="H135" s="283">
        <v>6.2479934907133998</v>
      </c>
      <c r="I135" s="283">
        <v>18.462622949837399</v>
      </c>
      <c r="J135" s="283">
        <v>7.19348270128887</v>
      </c>
      <c r="K135" s="283">
        <v>22.292719873660801</v>
      </c>
      <c r="L135" s="283">
        <v>19.037597630909399</v>
      </c>
      <c r="M135" s="283">
        <v>8.1445386473288899</v>
      </c>
      <c r="N135" s="283">
        <v>30.208803802186399</v>
      </c>
      <c r="O135" s="283">
        <v>27.742152851911602</v>
      </c>
      <c r="P135" s="283">
        <v>2.7938907272117302</v>
      </c>
      <c r="Q135" s="283">
        <v>1.1922481238136799</v>
      </c>
      <c r="R135" s="283">
        <v>7.9260740518184196</v>
      </c>
      <c r="S135" s="283">
        <v>0</v>
      </c>
      <c r="T135" s="283">
        <v>10.6073712952729</v>
      </c>
      <c r="U135" s="283">
        <v>9.8666709589378492</v>
      </c>
      <c r="V135" s="283">
        <v>1.28108114858276</v>
      </c>
      <c r="W135" s="283">
        <v>8.4302263356365295</v>
      </c>
      <c r="X135" s="283">
        <v>5.9776576975728002</v>
      </c>
      <c r="Y135" s="283">
        <v>-0.97520137793188399</v>
      </c>
      <c r="Z135" s="283">
        <v>7.8552516545645004</v>
      </c>
      <c r="AA135" s="283">
        <v>3.5837319717155198</v>
      </c>
      <c r="AB135" s="283">
        <v>2.5936004468780101</v>
      </c>
      <c r="AC135" s="283">
        <v>14.427478095803499</v>
      </c>
      <c r="AD135" s="283">
        <v>4.1726580533334099</v>
      </c>
      <c r="AE135" s="283">
        <v>0.239602558923144</v>
      </c>
      <c r="AF135" s="283">
        <v>0</v>
      </c>
      <c r="AG135" s="283">
        <v>0</v>
      </c>
      <c r="AH135" s="283">
        <v>0</v>
      </c>
      <c r="AI135" s="283">
        <v>34964711.772206999</v>
      </c>
      <c r="AJ135" s="283">
        <v>14.0140787143423</v>
      </c>
      <c r="AK135" s="283">
        <v>32.922137776608402</v>
      </c>
      <c r="AL135" s="283">
        <v>0</v>
      </c>
      <c r="AM135" s="283">
        <v>0</v>
      </c>
      <c r="AN135" s="283">
        <v>0</v>
      </c>
      <c r="AO135" s="283">
        <v>0</v>
      </c>
      <c r="AP135" s="283">
        <v>0</v>
      </c>
      <c r="AQ135" s="283">
        <v>0</v>
      </c>
      <c r="AR135" s="283">
        <v>0</v>
      </c>
      <c r="AS135" s="283">
        <v>0</v>
      </c>
      <c r="AT135" s="283"/>
      <c r="AU135" s="283">
        <v>21.504248581184299</v>
      </c>
      <c r="AV135" s="283">
        <v>27.742152851911602</v>
      </c>
      <c r="AW135" s="283">
        <v>0</v>
      </c>
      <c r="AX135" s="283">
        <v>0</v>
      </c>
      <c r="AY135" s="283">
        <v>0</v>
      </c>
      <c r="AZ135" s="283">
        <v>0</v>
      </c>
      <c r="BA135" s="283">
        <v>6.7826534222572996E-2</v>
      </c>
      <c r="BB135" s="283">
        <v>0</v>
      </c>
      <c r="BC135" s="283">
        <v>0</v>
      </c>
    </row>
    <row r="136" spans="1:55" x14ac:dyDescent="0.2">
      <c r="A136" s="282">
        <v>9522</v>
      </c>
      <c r="B136" s="282" t="s">
        <v>166</v>
      </c>
      <c r="C136" s="283">
        <v>69.587546741952394</v>
      </c>
      <c r="D136" s="283">
        <v>57749184.080179997</v>
      </c>
      <c r="E136" s="283">
        <v>29.058730161225501</v>
      </c>
      <c r="F136" s="283">
        <v>8.1245778219975193</v>
      </c>
      <c r="G136" s="283">
        <v>1.1172379554699801</v>
      </c>
      <c r="H136" s="283">
        <v>3.5684987747573902</v>
      </c>
      <c r="I136" s="283">
        <v>0.92966134404192102</v>
      </c>
      <c r="J136" s="283">
        <v>5.1973780461118997</v>
      </c>
      <c r="K136" s="283">
        <v>28.717982640476301</v>
      </c>
      <c r="L136" s="283">
        <v>2.45792230667773E-2</v>
      </c>
      <c r="M136" s="283">
        <v>16.79</v>
      </c>
      <c r="N136" s="283">
        <v>0.368948287779578</v>
      </c>
      <c r="O136" s="283">
        <v>0.368948287779578</v>
      </c>
      <c r="P136" s="283">
        <v>0.18757661142805501</v>
      </c>
      <c r="Q136" s="283">
        <v>0.469280054174531</v>
      </c>
      <c r="R136" s="283">
        <v>0</v>
      </c>
      <c r="S136" s="283">
        <v>0</v>
      </c>
      <c r="T136" s="283">
        <v>0</v>
      </c>
      <c r="U136" s="283">
        <v>0</v>
      </c>
      <c r="V136" s="283">
        <v>0</v>
      </c>
      <c r="W136" s="283">
        <v>2.45792230667773E-2</v>
      </c>
      <c r="X136" s="283">
        <v>16.79</v>
      </c>
      <c r="Y136" s="283">
        <v>4.6399999999999997E-2</v>
      </c>
      <c r="Z136" s="283">
        <v>0.368948287779578</v>
      </c>
      <c r="AA136" s="283">
        <v>5.1973780461118997</v>
      </c>
      <c r="AB136" s="283">
        <v>0.61474395902020695</v>
      </c>
      <c r="AC136" s="283">
        <v>0</v>
      </c>
      <c r="AD136" s="283">
        <v>0</v>
      </c>
      <c r="AE136" s="283">
        <v>0</v>
      </c>
      <c r="AF136" s="283">
        <v>0</v>
      </c>
      <c r="AG136" s="283">
        <v>0</v>
      </c>
      <c r="AH136" s="283">
        <v>0</v>
      </c>
      <c r="AI136" s="283">
        <v>82967173.320180103</v>
      </c>
      <c r="AJ136" s="283">
        <v>22.215721713949101</v>
      </c>
      <c r="AK136" s="283">
        <v>47.3718250280034</v>
      </c>
      <c r="AL136" s="283">
        <v>0</v>
      </c>
      <c r="AM136" s="283">
        <v>0</v>
      </c>
      <c r="AN136" s="283">
        <v>0</v>
      </c>
      <c r="AO136" s="283">
        <v>0</v>
      </c>
      <c r="AP136" s="283">
        <v>0</v>
      </c>
      <c r="AQ136" s="283">
        <v>0.56071305626234302</v>
      </c>
      <c r="AR136" s="283">
        <v>0</v>
      </c>
      <c r="AS136" s="283">
        <v>0</v>
      </c>
      <c r="AT136" s="283"/>
      <c r="AU136" s="283">
        <v>29.058730161225501</v>
      </c>
      <c r="AV136" s="283">
        <v>0.368948287779578</v>
      </c>
      <c r="AW136" s="283">
        <v>29.0341509381587</v>
      </c>
      <c r="AX136" s="283">
        <v>0.56071305626234302</v>
      </c>
      <c r="AY136" s="283">
        <v>0</v>
      </c>
      <c r="AZ136" s="283">
        <v>0.56071305626234302</v>
      </c>
      <c r="BA136" s="283">
        <v>0</v>
      </c>
      <c r="BB136" s="283">
        <v>0</v>
      </c>
      <c r="BC136" s="283">
        <v>0</v>
      </c>
    </row>
    <row r="137" spans="1:55" x14ac:dyDescent="0.2">
      <c r="A137" s="282">
        <v>9530</v>
      </c>
      <c r="B137" s="282" t="s">
        <v>487</v>
      </c>
      <c r="C137" s="283">
        <v>97.066038368954807</v>
      </c>
      <c r="D137" s="283">
        <v>995405.06</v>
      </c>
      <c r="E137" s="283">
        <v>0</v>
      </c>
      <c r="F137" s="283">
        <v>0</v>
      </c>
      <c r="G137" s="283">
        <v>1.85974132120034</v>
      </c>
      <c r="H137" s="283">
        <v>1E-8</v>
      </c>
      <c r="I137" s="283">
        <v>0</v>
      </c>
      <c r="J137" s="283">
        <v>0</v>
      </c>
      <c r="K137" s="283">
        <v>29.6772091836214</v>
      </c>
      <c r="L137" s="283">
        <v>0</v>
      </c>
      <c r="M137" s="283">
        <v>0</v>
      </c>
      <c r="N137" s="283">
        <v>0</v>
      </c>
      <c r="O137" s="283">
        <v>0</v>
      </c>
      <c r="P137" s="283">
        <v>1.85974132120034</v>
      </c>
      <c r="Q137" s="283">
        <v>1.2598764484526499</v>
      </c>
      <c r="R137" s="283">
        <v>0</v>
      </c>
      <c r="S137" s="283">
        <v>0</v>
      </c>
      <c r="T137" s="283">
        <v>0</v>
      </c>
      <c r="U137" s="283">
        <v>0</v>
      </c>
      <c r="V137" s="283">
        <v>0</v>
      </c>
      <c r="W137" s="283">
        <v>0</v>
      </c>
      <c r="X137" s="283">
        <v>0</v>
      </c>
      <c r="Y137" s="283">
        <v>0</v>
      </c>
      <c r="Z137" s="283">
        <v>0</v>
      </c>
      <c r="AA137" s="283">
        <v>0</v>
      </c>
      <c r="AB137" s="283">
        <v>0</v>
      </c>
      <c r="AC137" s="283">
        <v>0</v>
      </c>
      <c r="AD137" s="283">
        <v>0</v>
      </c>
      <c r="AE137" s="283">
        <v>0</v>
      </c>
      <c r="AF137" s="283">
        <v>0</v>
      </c>
      <c r="AG137" s="283">
        <v>0</v>
      </c>
      <c r="AH137" s="283">
        <v>0</v>
      </c>
      <c r="AI137" s="283">
        <v>1025492.62</v>
      </c>
      <c r="AJ137" s="283">
        <v>29.3852382867465</v>
      </c>
      <c r="AK137" s="283">
        <v>67.680800082208293</v>
      </c>
      <c r="AL137" s="283">
        <v>0</v>
      </c>
      <c r="AM137" s="283">
        <v>0</v>
      </c>
      <c r="AN137" s="283">
        <v>0</v>
      </c>
      <c r="AO137" s="283">
        <v>0</v>
      </c>
      <c r="AP137" s="283">
        <v>0</v>
      </c>
      <c r="AQ137" s="283">
        <v>0</v>
      </c>
      <c r="AR137" s="283">
        <v>0</v>
      </c>
      <c r="AS137" s="283">
        <v>0</v>
      </c>
      <c r="AT137" s="283"/>
      <c r="AU137" s="283">
        <v>0</v>
      </c>
      <c r="AV137" s="283">
        <v>0</v>
      </c>
      <c r="AW137" s="283">
        <v>0</v>
      </c>
      <c r="AX137" s="283">
        <v>0</v>
      </c>
      <c r="AY137" s="283">
        <v>0</v>
      </c>
      <c r="AZ137" s="283">
        <v>0</v>
      </c>
      <c r="BA137" s="283">
        <v>0</v>
      </c>
      <c r="BB137" s="283">
        <v>0</v>
      </c>
      <c r="BC137" s="283">
        <v>0</v>
      </c>
    </row>
    <row r="138" spans="1:55" x14ac:dyDescent="0.2">
      <c r="A138" s="282">
        <v>9549</v>
      </c>
      <c r="B138" s="282" t="s">
        <v>428</v>
      </c>
      <c r="C138" s="283">
        <v>25.2208961072953</v>
      </c>
      <c r="D138" s="283">
        <v>62117509.530000001</v>
      </c>
      <c r="E138" s="283">
        <v>46.640349491075398</v>
      </c>
      <c r="F138" s="283">
        <v>7.9696315342677302</v>
      </c>
      <c r="G138" s="283">
        <v>20.536278210094501</v>
      </c>
      <c r="H138" s="283">
        <v>6.1272349337497998</v>
      </c>
      <c r="I138" s="283">
        <v>17.872146257019999</v>
      </c>
      <c r="J138" s="283">
        <v>7.0448216426719297</v>
      </c>
      <c r="K138" s="283">
        <v>15.6620375635401</v>
      </c>
      <c r="L138" s="283">
        <v>12.1596815236989</v>
      </c>
      <c r="M138" s="283">
        <v>10.769581097851299</v>
      </c>
      <c r="N138" s="283">
        <v>30.331051052462399</v>
      </c>
      <c r="O138" s="283">
        <v>29.6732844470001</v>
      </c>
      <c r="P138" s="283">
        <v>2.6641319530744698</v>
      </c>
      <c r="Q138" s="283">
        <v>0.32073734387812802</v>
      </c>
      <c r="R138" s="283">
        <v>5.9856880880150696</v>
      </c>
      <c r="S138" s="283">
        <v>7.9118138914809205E-2</v>
      </c>
      <c r="T138" s="283">
        <v>9.3392632970285607</v>
      </c>
      <c r="U138" s="283">
        <v>10.2962977114758</v>
      </c>
      <c r="V138" s="283">
        <v>1.3665044408802001</v>
      </c>
      <c r="W138" s="283">
        <v>2.8204182266703901</v>
      </c>
      <c r="X138" s="283">
        <v>12.3367664598209</v>
      </c>
      <c r="Y138" s="283">
        <v>-0.42721694457085002</v>
      </c>
      <c r="Z138" s="283">
        <v>8.4506220463749298</v>
      </c>
      <c r="AA138" s="283">
        <v>3.4514304172800401</v>
      </c>
      <c r="AB138" s="283">
        <v>5.3996352923584903</v>
      </c>
      <c r="AC138" s="283">
        <v>15.265392961504901</v>
      </c>
      <c r="AD138" s="283">
        <v>3.7988231975831601</v>
      </c>
      <c r="AE138" s="283">
        <v>0.18532817944838101</v>
      </c>
      <c r="AF138" s="283">
        <v>0.47231107949796702</v>
      </c>
      <c r="AG138" s="283">
        <v>3.1873858269316702</v>
      </c>
      <c r="AH138" s="283">
        <v>5.7840996356977303</v>
      </c>
      <c r="AI138" s="283">
        <v>244755972.23899001</v>
      </c>
      <c r="AJ138" s="283">
        <v>7.5148875239519501</v>
      </c>
      <c r="AK138" s="283">
        <v>17.706008583343301</v>
      </c>
      <c r="AL138" s="283">
        <v>0</v>
      </c>
      <c r="AM138" s="283">
        <v>0</v>
      </c>
      <c r="AN138" s="283">
        <v>0.64034795223676999</v>
      </c>
      <c r="AO138" s="283">
        <v>0</v>
      </c>
      <c r="AP138" s="283">
        <v>0</v>
      </c>
      <c r="AQ138" s="283">
        <v>8.2260913616495998E-2</v>
      </c>
      <c r="AR138" s="283">
        <v>0</v>
      </c>
      <c r="AS138" s="283">
        <v>2.66936453657096E-2</v>
      </c>
      <c r="AT138" s="283"/>
      <c r="AU138" s="283">
        <v>41.477798216341903</v>
      </c>
      <c r="AV138" s="283">
        <v>29.6465908016344</v>
      </c>
      <c r="AW138" s="283">
        <v>28.554538302900198</v>
      </c>
      <c r="AX138" s="283">
        <v>0.35317120625645798</v>
      </c>
      <c r="AY138" s="283">
        <v>0</v>
      </c>
      <c r="AZ138" s="283">
        <v>8.2260913616495998E-2</v>
      </c>
      <c r="BA138" s="283">
        <v>0.48605989358400098</v>
      </c>
      <c r="BB138" s="283">
        <v>0</v>
      </c>
      <c r="BC138" s="283">
        <v>0</v>
      </c>
    </row>
    <row r="139" spans="1:55" x14ac:dyDescent="0.2">
      <c r="A139" s="282">
        <v>9557</v>
      </c>
      <c r="B139" s="282" t="s">
        <v>429</v>
      </c>
      <c r="C139" s="283">
        <v>55.9372887561859</v>
      </c>
      <c r="D139" s="283">
        <v>19949846.23</v>
      </c>
      <c r="E139" s="283">
        <v>18.282740341546301</v>
      </c>
      <c r="F139" s="283">
        <v>5.2209883721622097</v>
      </c>
      <c r="G139" s="283">
        <v>16.792724632569801</v>
      </c>
      <c r="H139" s="283">
        <v>5.49538324842195</v>
      </c>
      <c r="I139" s="283">
        <v>15.365672617398101</v>
      </c>
      <c r="J139" s="283">
        <v>6.0057545103770602</v>
      </c>
      <c r="K139" s="283">
        <v>24.960106265708799</v>
      </c>
      <c r="L139" s="283">
        <v>12.759302701024</v>
      </c>
      <c r="M139" s="283">
        <v>9.0142462281371607</v>
      </c>
      <c r="N139" s="283">
        <v>29.414919630837801</v>
      </c>
      <c r="O139" s="283">
        <v>28.667323615296599</v>
      </c>
      <c r="P139" s="283">
        <v>1.4270520151716799</v>
      </c>
      <c r="Q139" s="283">
        <v>0.48041055079018302</v>
      </c>
      <c r="R139" s="283">
        <v>8.2553713300918403</v>
      </c>
      <c r="S139" s="283">
        <v>6.8296983882136605E-2</v>
      </c>
      <c r="T139" s="283">
        <v>9.0768521934456299</v>
      </c>
      <c r="U139" s="283">
        <v>7.9144971714480503</v>
      </c>
      <c r="V139" s="283">
        <v>1.0578326436407699</v>
      </c>
      <c r="W139" s="283">
        <v>3.68245050757838</v>
      </c>
      <c r="X139" s="283">
        <v>11.725011686329999</v>
      </c>
      <c r="Y139" s="283">
        <v>-0.46529546963775598</v>
      </c>
      <c r="Z139" s="283">
        <v>6.2888204239525098</v>
      </c>
      <c r="AA139" s="283">
        <v>3.2508062304297698</v>
      </c>
      <c r="AB139" s="283">
        <v>3.87525654011483</v>
      </c>
      <c r="AC139" s="283">
        <v>14.600289833967899</v>
      </c>
      <c r="AD139" s="283">
        <v>3.5805590226819799</v>
      </c>
      <c r="AE139" s="283">
        <v>0.21438910215058599</v>
      </c>
      <c r="AF139" s="283">
        <v>0.27043804282550199</v>
      </c>
      <c r="AG139" s="283">
        <v>2.56236975590254</v>
      </c>
      <c r="AH139" s="283">
        <v>5.1378625050258799</v>
      </c>
      <c r="AI139" s="283">
        <v>35664664.258139998</v>
      </c>
      <c r="AJ139" s="283">
        <v>16.547690445881599</v>
      </c>
      <c r="AK139" s="283">
        <v>39.389598310304301</v>
      </c>
      <c r="AL139" s="283">
        <v>0</v>
      </c>
      <c r="AM139" s="283">
        <v>0</v>
      </c>
      <c r="AN139" s="283">
        <v>2.0519260596515299</v>
      </c>
      <c r="AO139" s="283">
        <v>0</v>
      </c>
      <c r="AP139" s="283">
        <v>0</v>
      </c>
      <c r="AQ139" s="283">
        <v>0</v>
      </c>
      <c r="AR139" s="283">
        <v>0</v>
      </c>
      <c r="AS139" s="283">
        <v>0.124876543566045</v>
      </c>
      <c r="AT139" s="283"/>
      <c r="AU139" s="283">
        <v>13.7000722440134</v>
      </c>
      <c r="AV139" s="283">
        <v>28.5424470717305</v>
      </c>
      <c r="AW139" s="283">
        <v>0</v>
      </c>
      <c r="AX139" s="283">
        <v>0</v>
      </c>
      <c r="AY139" s="283">
        <v>0</v>
      </c>
      <c r="AZ139" s="283">
        <v>0</v>
      </c>
      <c r="BA139" s="283">
        <v>0.34867744471088802</v>
      </c>
      <c r="BB139" s="283">
        <v>0</v>
      </c>
      <c r="BC139" s="283">
        <v>0</v>
      </c>
    </row>
    <row r="140" spans="1:55" x14ac:dyDescent="0.2">
      <c r="A140" s="282">
        <v>9573</v>
      </c>
      <c r="B140" s="282" t="s">
        <v>430</v>
      </c>
      <c r="C140" s="283">
        <v>47.402890483664102</v>
      </c>
      <c r="D140" s="283">
        <v>192136868.330284</v>
      </c>
      <c r="E140" s="283">
        <v>37.2324494029872</v>
      </c>
      <c r="F140" s="283">
        <v>8.2039501791307305</v>
      </c>
      <c r="G140" s="283">
        <v>7.6134555601827998</v>
      </c>
      <c r="H140" s="283">
        <v>5.1596136981274796</v>
      </c>
      <c r="I140" s="283">
        <v>6.8863450786786498</v>
      </c>
      <c r="J140" s="283">
        <v>5.7245320775514497</v>
      </c>
      <c r="K140" s="283">
        <v>23.289979582019502</v>
      </c>
      <c r="L140" s="283">
        <v>1.8413357614144199</v>
      </c>
      <c r="M140" s="283">
        <v>13.7845631120622</v>
      </c>
      <c r="N140" s="283">
        <v>19.708280590205899</v>
      </c>
      <c r="O140" s="283">
        <v>19.1095314347053</v>
      </c>
      <c r="P140" s="283">
        <v>0.72711048150414903</v>
      </c>
      <c r="Q140" s="283">
        <v>0.24081532331191199</v>
      </c>
      <c r="R140" s="283">
        <v>5.5843804799219203</v>
      </c>
      <c r="S140" s="283">
        <v>0</v>
      </c>
      <c r="T140" s="283">
        <v>1.4669868726106201</v>
      </c>
      <c r="U140" s="283">
        <v>13.0618452445927</v>
      </c>
      <c r="V140" s="283">
        <v>1.7376687149388801</v>
      </c>
      <c r="W140" s="283">
        <v>0.37434888880380401</v>
      </c>
      <c r="X140" s="283">
        <v>16.616727587203801</v>
      </c>
      <c r="Y140" s="283">
        <v>2.8049907173636701E-2</v>
      </c>
      <c r="Z140" s="283">
        <v>5.2128143175131001</v>
      </c>
      <c r="AA140" s="283">
        <v>3.6596700969279601</v>
      </c>
      <c r="AB140" s="283">
        <v>4.3896942986708698</v>
      </c>
      <c r="AC140" s="283">
        <v>8.2722579429223195</v>
      </c>
      <c r="AD140" s="283">
        <v>3.6256681832898798</v>
      </c>
      <c r="AE140" s="283">
        <v>0.351913690316079</v>
      </c>
      <c r="AF140" s="283">
        <v>0.42309629798220499</v>
      </c>
      <c r="AG140" s="283">
        <v>3.9422438128792501</v>
      </c>
      <c r="AH140" s="283">
        <v>6.2217453243634999</v>
      </c>
      <c r="AI140" s="283">
        <v>400591120.75980401</v>
      </c>
      <c r="AJ140" s="283">
        <v>13.683870712222401</v>
      </c>
      <c r="AK140" s="283">
        <v>33.719019771441701</v>
      </c>
      <c r="AL140" s="283">
        <v>0</v>
      </c>
      <c r="AM140" s="283">
        <v>0</v>
      </c>
      <c r="AN140" s="283">
        <v>0.64205603091813102</v>
      </c>
      <c r="AO140" s="283">
        <v>0.19119977626656601</v>
      </c>
      <c r="AP140" s="283">
        <v>0.19119977626656601</v>
      </c>
      <c r="AQ140" s="283">
        <v>0.206543888554928</v>
      </c>
      <c r="AR140" s="283">
        <v>0</v>
      </c>
      <c r="AS140" s="283">
        <v>4.4736288050674103E-2</v>
      </c>
      <c r="AT140" s="283"/>
      <c r="AU140" s="283">
        <v>31.070663776226802</v>
      </c>
      <c r="AV140" s="283">
        <v>19.0647951466546</v>
      </c>
      <c r="AW140" s="283">
        <v>28.5858425712611</v>
      </c>
      <c r="AX140" s="283">
        <v>0.91472461252146997</v>
      </c>
      <c r="AY140" s="283">
        <v>0</v>
      </c>
      <c r="AZ140" s="283">
        <v>0.206543888554928</v>
      </c>
      <c r="BA140" s="283">
        <v>0.33244176604034698</v>
      </c>
      <c r="BB140" s="283">
        <v>0</v>
      </c>
      <c r="BC140" s="283">
        <v>0</v>
      </c>
    </row>
    <row r="141" spans="1:55" x14ac:dyDescent="0.2">
      <c r="A141" s="282">
        <v>9611</v>
      </c>
      <c r="B141" s="282" t="s">
        <v>431</v>
      </c>
      <c r="C141" s="283">
        <v>0</v>
      </c>
      <c r="D141" s="283">
        <v>0</v>
      </c>
      <c r="E141" s="283">
        <v>44.6055874198792</v>
      </c>
      <c r="F141" s="283">
        <v>5.6293987337874398</v>
      </c>
      <c r="G141" s="283">
        <v>39.320844666912997</v>
      </c>
      <c r="H141" s="283">
        <v>5.8685529031870498</v>
      </c>
      <c r="I141" s="283">
        <v>36.481736458650303</v>
      </c>
      <c r="J141" s="283">
        <v>6.3252596844839397</v>
      </c>
      <c r="K141" s="283">
        <v>8.7315918738271598</v>
      </c>
      <c r="L141" s="283">
        <v>38.650495895478699</v>
      </c>
      <c r="M141" s="283">
        <v>8.7962797656095404</v>
      </c>
      <c r="N141" s="283">
        <v>55.970888181628702</v>
      </c>
      <c r="O141" s="283">
        <v>54.534625780054398</v>
      </c>
      <c r="P141" s="283">
        <v>2.8391082082627199</v>
      </c>
      <c r="Q141" s="283">
        <v>2.3701734395629299</v>
      </c>
      <c r="R141" s="283">
        <v>12.7144013670249</v>
      </c>
      <c r="S141" s="283">
        <v>0.185953399742873</v>
      </c>
      <c r="T141" s="283">
        <v>21.2032034605928</v>
      </c>
      <c r="U141" s="283">
        <v>8.5146169558104692</v>
      </c>
      <c r="V141" s="283">
        <v>1.11105930082086</v>
      </c>
      <c r="W141" s="283">
        <v>17.447292434885998</v>
      </c>
      <c r="X141" s="283">
        <v>9.1385766512575604</v>
      </c>
      <c r="Y141" s="283">
        <v>-0.74292184928660598</v>
      </c>
      <c r="Z141" s="283">
        <v>15.278532998057599</v>
      </c>
      <c r="AA141" s="283">
        <v>3.2869190481305299</v>
      </c>
      <c r="AB141" s="283">
        <v>5.0005910605365003</v>
      </c>
      <c r="AC141" s="283">
        <v>27.158294984993301</v>
      </c>
      <c r="AD141" s="283">
        <v>3.37499898719155</v>
      </c>
      <c r="AE141" s="283">
        <v>4.3953401797232896</v>
      </c>
      <c r="AF141" s="283">
        <v>0.81965883155298502</v>
      </c>
      <c r="AG141" s="283">
        <v>2.37204932244371</v>
      </c>
      <c r="AH141" s="283">
        <v>5.1266933728347803</v>
      </c>
      <c r="AI141" s="283">
        <v>28069107.675457001</v>
      </c>
      <c r="AJ141" s="283">
        <v>0</v>
      </c>
      <c r="AK141" s="283">
        <v>0</v>
      </c>
      <c r="AL141" s="283">
        <v>0</v>
      </c>
      <c r="AM141" s="283">
        <v>0</v>
      </c>
      <c r="AN141" s="283">
        <v>0</v>
      </c>
      <c r="AO141" s="283">
        <v>0</v>
      </c>
      <c r="AP141" s="283">
        <v>0</v>
      </c>
      <c r="AQ141" s="283">
        <v>0</v>
      </c>
      <c r="AR141" s="283">
        <v>0</v>
      </c>
      <c r="AS141" s="283">
        <v>0.31628935635038702</v>
      </c>
      <c r="AT141" s="283"/>
      <c r="AU141" s="283">
        <v>40.272711696795902</v>
      </c>
      <c r="AV141" s="283">
        <v>54.218336423704002</v>
      </c>
      <c r="AW141" s="283">
        <v>0</v>
      </c>
      <c r="AX141" s="283">
        <v>0</v>
      </c>
      <c r="AY141" s="283">
        <v>0</v>
      </c>
      <c r="AZ141" s="283">
        <v>0</v>
      </c>
      <c r="BA141" s="283">
        <v>1.13306662359306</v>
      </c>
      <c r="BB141" s="283">
        <v>0</v>
      </c>
      <c r="BC141" s="283">
        <v>0</v>
      </c>
    </row>
    <row r="142" spans="1:55" x14ac:dyDescent="0.2">
      <c r="A142" s="282">
        <v>9638</v>
      </c>
      <c r="B142" s="282" t="s">
        <v>432</v>
      </c>
      <c r="C142" s="283">
        <v>9.8615377524068499</v>
      </c>
      <c r="D142" s="283">
        <v>8300155.9699999997</v>
      </c>
      <c r="E142" s="283">
        <v>40.443745181023502</v>
      </c>
      <c r="F142" s="283">
        <v>5.3511669068088699</v>
      </c>
      <c r="G142" s="283">
        <v>37.133376639050503</v>
      </c>
      <c r="H142" s="283">
        <v>6.2463247082432698</v>
      </c>
      <c r="I142" s="283">
        <v>36.208302889157402</v>
      </c>
      <c r="J142" s="283">
        <v>6.4059099543700002</v>
      </c>
      <c r="K142" s="283">
        <v>15.359971672453501</v>
      </c>
      <c r="L142" s="283">
        <v>40.602033372822497</v>
      </c>
      <c r="M142" s="283">
        <v>7.9598392088130696</v>
      </c>
      <c r="N142" s="283">
        <v>47.763709716941499</v>
      </c>
      <c r="O142" s="283">
        <v>46.449220925411197</v>
      </c>
      <c r="P142" s="283">
        <v>0.92507374989311097</v>
      </c>
      <c r="Q142" s="283">
        <v>0.73590721945091997</v>
      </c>
      <c r="R142" s="283">
        <v>10.967009475975001</v>
      </c>
      <c r="S142" s="283">
        <v>0.227385452721723</v>
      </c>
      <c r="T142" s="283">
        <v>24.946967682378499</v>
      </c>
      <c r="U142" s="283">
        <v>7.8183097323234199</v>
      </c>
      <c r="V142" s="283">
        <v>1.03108835840095</v>
      </c>
      <c r="W142" s="283">
        <v>15.655065690443999</v>
      </c>
      <c r="X142" s="283">
        <v>8.1853720392659408</v>
      </c>
      <c r="Y142" s="283">
        <v>-0.86866516318779097</v>
      </c>
      <c r="Z142" s="283">
        <v>11.261335206778901</v>
      </c>
      <c r="AA142" s="283">
        <v>3.27705436413838</v>
      </c>
      <c r="AB142" s="283">
        <v>5.2347781046106103</v>
      </c>
      <c r="AC142" s="283">
        <v>24.788679490579501</v>
      </c>
      <c r="AD142" s="283">
        <v>3.56125036261898</v>
      </c>
      <c r="AE142" s="283">
        <v>0.115357951827134</v>
      </c>
      <c r="AF142" s="283">
        <v>0.74668554360807204</v>
      </c>
      <c r="AG142" s="283">
        <v>2.5960368262557201</v>
      </c>
      <c r="AH142" s="283">
        <v>5.2753166005216396</v>
      </c>
      <c r="AI142" s="283">
        <v>84166954.266075</v>
      </c>
      <c r="AJ142" s="283">
        <v>2.9632207934192398</v>
      </c>
      <c r="AK142" s="283">
        <v>6.8983169589876097</v>
      </c>
      <c r="AL142" s="283">
        <v>1.8016904772461499</v>
      </c>
      <c r="AM142" s="283">
        <v>0</v>
      </c>
      <c r="AN142" s="283">
        <v>1.1554943486793099</v>
      </c>
      <c r="AO142" s="283">
        <v>0</v>
      </c>
      <c r="AP142" s="283">
        <v>0</v>
      </c>
      <c r="AQ142" s="283">
        <v>0</v>
      </c>
      <c r="AR142" s="283">
        <v>0</v>
      </c>
      <c r="AS142" s="283">
        <v>0</v>
      </c>
      <c r="AT142" s="283"/>
      <c r="AU142" s="283">
        <v>42.143907617074497</v>
      </c>
      <c r="AV142" s="283">
        <v>46.449220925411197</v>
      </c>
      <c r="AW142" s="283">
        <v>0</v>
      </c>
      <c r="AX142" s="283">
        <v>0</v>
      </c>
      <c r="AY142" s="283">
        <v>0</v>
      </c>
      <c r="AZ142" s="283">
        <v>0</v>
      </c>
      <c r="BA142" s="283">
        <v>0.66950184683839498</v>
      </c>
      <c r="BB142" s="283">
        <v>0</v>
      </c>
      <c r="BC142" s="283">
        <v>0</v>
      </c>
    </row>
    <row r="143" spans="1:55" x14ac:dyDescent="0.2">
      <c r="A143" s="282">
        <v>9654</v>
      </c>
      <c r="B143" s="282" t="s">
        <v>433</v>
      </c>
      <c r="C143" s="283">
        <v>0</v>
      </c>
      <c r="D143" s="283">
        <v>0</v>
      </c>
      <c r="E143" s="283">
        <v>49.596187630472897</v>
      </c>
      <c r="F143" s="283">
        <v>3.8314461616824298</v>
      </c>
      <c r="G143" s="283">
        <v>30.8559471425678</v>
      </c>
      <c r="H143" s="283">
        <v>3.55831985163544</v>
      </c>
      <c r="I143" s="283">
        <v>28.277879267101198</v>
      </c>
      <c r="J143" s="283">
        <v>3.88272854422797</v>
      </c>
      <c r="K143" s="283">
        <v>16.7128161672433</v>
      </c>
      <c r="L143" s="283">
        <v>1.8546604818327199</v>
      </c>
      <c r="M143" s="283">
        <v>10.715859687589401</v>
      </c>
      <c r="N143" s="283">
        <v>95.335727071289</v>
      </c>
      <c r="O143" s="283">
        <v>93.388724535077799</v>
      </c>
      <c r="P143" s="283">
        <v>2.5780678754666502</v>
      </c>
      <c r="Q143" s="283">
        <v>0.23154457141166701</v>
      </c>
      <c r="R143" s="283">
        <v>18.399519123662301</v>
      </c>
      <c r="S143" s="283">
        <v>0</v>
      </c>
      <c r="T143" s="283">
        <v>1.18273605424559</v>
      </c>
      <c r="U143" s="283">
        <v>8.7772254453147696</v>
      </c>
      <c r="V143" s="283">
        <v>1.1209752301345399</v>
      </c>
      <c r="W143" s="283">
        <v>0.671924427587137</v>
      </c>
      <c r="X143" s="283">
        <v>14.1282860263176</v>
      </c>
      <c r="Y143" s="283">
        <v>-0.14183404181023301</v>
      </c>
      <c r="Z143" s="283">
        <v>27.0951432128556</v>
      </c>
      <c r="AA143" s="283">
        <v>3.6690777837639299</v>
      </c>
      <c r="AB143" s="283">
        <v>3.4736761490713399</v>
      </c>
      <c r="AC143" s="283">
        <v>48.924263202885797</v>
      </c>
      <c r="AD143" s="283">
        <v>3.6900296583145602</v>
      </c>
      <c r="AE143" s="283">
        <v>7.2659539773911E-2</v>
      </c>
      <c r="AF143" s="283">
        <v>0.91680153188526703</v>
      </c>
      <c r="AG143" s="283">
        <v>3.3961255101711099</v>
      </c>
      <c r="AH143" s="283">
        <v>6.0776286924832403</v>
      </c>
      <c r="AI143" s="283">
        <v>3341435.2981070001</v>
      </c>
      <c r="AJ143" s="283">
        <v>0</v>
      </c>
      <c r="AK143" s="283">
        <v>0</v>
      </c>
      <c r="AL143" s="283">
        <v>0</v>
      </c>
      <c r="AM143" s="283">
        <v>0</v>
      </c>
      <c r="AN143" s="283">
        <v>0</v>
      </c>
      <c r="AO143" s="283">
        <v>0</v>
      </c>
      <c r="AP143" s="283">
        <v>0</v>
      </c>
      <c r="AQ143" s="283">
        <v>0</v>
      </c>
      <c r="AR143" s="283">
        <v>0</v>
      </c>
      <c r="AS143" s="283">
        <v>0</v>
      </c>
      <c r="AT143" s="283"/>
      <c r="AU143" s="283">
        <v>3.8016630180439401</v>
      </c>
      <c r="AV143" s="283">
        <v>93.388724535077799</v>
      </c>
      <c r="AW143" s="283">
        <v>0</v>
      </c>
      <c r="AX143" s="283">
        <v>0</v>
      </c>
      <c r="AY143" s="283">
        <v>0</v>
      </c>
      <c r="AZ143" s="283">
        <v>0</v>
      </c>
      <c r="BA143" s="283">
        <v>0.115314499406375</v>
      </c>
      <c r="BB143" s="283">
        <v>0</v>
      </c>
      <c r="BC143" s="283">
        <v>0</v>
      </c>
    </row>
    <row r="144" spans="1:55" x14ac:dyDescent="0.2">
      <c r="A144" s="282">
        <v>9719</v>
      </c>
      <c r="B144" s="282" t="s">
        <v>30</v>
      </c>
      <c r="C144" s="283">
        <v>48.077798245952103</v>
      </c>
      <c r="D144" s="283">
        <v>332489410.25791001</v>
      </c>
      <c r="E144" s="283">
        <v>18.5189707604364</v>
      </c>
      <c r="F144" s="283">
        <v>5.4632611461693497</v>
      </c>
      <c r="G144" s="283">
        <v>20.678056790692398</v>
      </c>
      <c r="H144" s="283">
        <v>5.2174478865397003</v>
      </c>
      <c r="I144" s="283">
        <v>16.773871665400499</v>
      </c>
      <c r="J144" s="283">
        <v>6.4324897708797604</v>
      </c>
      <c r="K144" s="283">
        <v>22.469973246745202</v>
      </c>
      <c r="L144" s="283">
        <v>16.992982226749401</v>
      </c>
      <c r="M144" s="283">
        <v>8.6739707650927098</v>
      </c>
      <c r="N144" s="283">
        <v>25.571635079254399</v>
      </c>
      <c r="O144" s="283">
        <v>24.9257494188872</v>
      </c>
      <c r="P144" s="283">
        <v>3.9041851252918902</v>
      </c>
      <c r="Q144" s="283">
        <v>2.1841448099741001</v>
      </c>
      <c r="R144" s="283">
        <v>5.8465268463660003</v>
      </c>
      <c r="S144" s="283">
        <v>0.35774857529814902</v>
      </c>
      <c r="T144" s="283">
        <v>9.9211422833191598</v>
      </c>
      <c r="U144" s="283">
        <v>8.6063593154527709</v>
      </c>
      <c r="V144" s="283">
        <v>1.1251681662150901</v>
      </c>
      <c r="W144" s="283">
        <v>7.0718399434302102</v>
      </c>
      <c r="X144" s="283">
        <v>8.7688234225658892</v>
      </c>
      <c r="Y144" s="283">
        <v>-0.70052687197857899</v>
      </c>
      <c r="Z144" s="283">
        <v>6.8527293820813799</v>
      </c>
      <c r="AA144" s="283">
        <v>3.2810457335878298</v>
      </c>
      <c r="AB144" s="283">
        <v>4.0468640673385199</v>
      </c>
      <c r="AC144" s="283">
        <v>11.447130817006199</v>
      </c>
      <c r="AD144" s="283">
        <v>3.4118807399085802</v>
      </c>
      <c r="AE144" s="283">
        <v>90.626627164489705</v>
      </c>
      <c r="AF144" s="283">
        <v>1.09025222542053</v>
      </c>
      <c r="AG144" s="283">
        <v>2.9196728474078202</v>
      </c>
      <c r="AH144" s="283">
        <v>43.5076325620294</v>
      </c>
      <c r="AI144" s="283">
        <v>691565384.415048</v>
      </c>
      <c r="AJ144" s="283">
        <v>15.775354269427201</v>
      </c>
      <c r="AK144" s="283">
        <v>32.302443976524899</v>
      </c>
      <c r="AL144" s="283">
        <v>0</v>
      </c>
      <c r="AM144" s="283">
        <v>5.7779612601342498E-2</v>
      </c>
      <c r="AN144" s="283">
        <v>0</v>
      </c>
      <c r="AO144" s="283">
        <v>6.2373681335258899</v>
      </c>
      <c r="AP144" s="283">
        <v>0.56105893635522597</v>
      </c>
      <c r="AQ144" s="283">
        <v>0</v>
      </c>
      <c r="AR144" s="283">
        <v>0</v>
      </c>
      <c r="AS144" s="283">
        <v>0.35486096402522599</v>
      </c>
      <c r="AT144" s="283"/>
      <c r="AU144" s="283">
        <v>18.115464524871602</v>
      </c>
      <c r="AV144" s="283">
        <v>24.570888454862001</v>
      </c>
      <c r="AW144" s="283">
        <v>0</v>
      </c>
      <c r="AX144" s="283">
        <v>2.0345928349061899</v>
      </c>
      <c r="AY144" s="283">
        <v>0</v>
      </c>
      <c r="AZ144" s="283">
        <v>0</v>
      </c>
      <c r="BA144" s="283">
        <v>2.28167120024461</v>
      </c>
      <c r="BB144" s="283">
        <v>1.18952743086732</v>
      </c>
      <c r="BC144" s="283">
        <v>1.18952743086732</v>
      </c>
    </row>
    <row r="145" spans="1:55" x14ac:dyDescent="0.2">
      <c r="A145" s="282">
        <v>9735</v>
      </c>
      <c r="B145" s="282" t="s">
        <v>434</v>
      </c>
      <c r="C145" s="283">
        <v>24.8404062015675</v>
      </c>
      <c r="D145" s="283">
        <v>1172698.33</v>
      </c>
      <c r="E145" s="283">
        <v>30.184000568760901</v>
      </c>
      <c r="F145" s="283">
        <v>5.8873325925154996</v>
      </c>
      <c r="G145" s="283">
        <v>32.618003532884799</v>
      </c>
      <c r="H145" s="283">
        <v>5.7556691468589296</v>
      </c>
      <c r="I145" s="283">
        <v>28.420005340044401</v>
      </c>
      <c r="J145" s="283">
        <v>6.6058550756094903</v>
      </c>
      <c r="K145" s="283">
        <v>15.781494107465299</v>
      </c>
      <c r="L145" s="283">
        <v>29.300890991427799</v>
      </c>
      <c r="M145" s="283">
        <v>8.7760166573419305</v>
      </c>
      <c r="N145" s="283">
        <v>40.9121958301753</v>
      </c>
      <c r="O145" s="283">
        <v>37.858009629549201</v>
      </c>
      <c r="P145" s="283">
        <v>4.1979981928404699</v>
      </c>
      <c r="Q145" s="283">
        <v>0.58792052944638296</v>
      </c>
      <c r="R145" s="283">
        <v>11.323375164726601</v>
      </c>
      <c r="S145" s="283">
        <v>0.36853962885576103</v>
      </c>
      <c r="T145" s="283">
        <v>19.030920636115201</v>
      </c>
      <c r="U145" s="283">
        <v>8.1507030667886298</v>
      </c>
      <c r="V145" s="283">
        <v>1.0754170204762901</v>
      </c>
      <c r="W145" s="283">
        <v>10.2699703553126</v>
      </c>
      <c r="X145" s="283">
        <v>9.9347632654417399</v>
      </c>
      <c r="Y145" s="283">
        <v>-0.69662052748445902</v>
      </c>
      <c r="Z145" s="283">
        <v>9.3890847039291305</v>
      </c>
      <c r="AA145" s="283">
        <v>3.47457226774547</v>
      </c>
      <c r="AB145" s="283">
        <v>5.0375343731267002</v>
      </c>
      <c r="AC145" s="283">
        <v>19.914030213448299</v>
      </c>
      <c r="AD145" s="283">
        <v>3.8000106099434099</v>
      </c>
      <c r="AE145" s="283">
        <v>8.06068272991982E-2</v>
      </c>
      <c r="AF145" s="283">
        <v>0.28570574807124999</v>
      </c>
      <c r="AG145" s="283">
        <v>2.2004515579438602</v>
      </c>
      <c r="AH145" s="283">
        <v>5.2643662151532098</v>
      </c>
      <c r="AI145" s="283">
        <v>4720930.5696700001</v>
      </c>
      <c r="AJ145" s="283">
        <v>7.4121479830291204</v>
      </c>
      <c r="AK145" s="283">
        <v>17.4282582185383</v>
      </c>
      <c r="AL145" s="283">
        <v>0.331858301425838</v>
      </c>
      <c r="AM145" s="283">
        <v>0</v>
      </c>
      <c r="AN145" s="283">
        <v>0.21923559025617001</v>
      </c>
      <c r="AO145" s="283">
        <v>0</v>
      </c>
      <c r="AP145" s="283">
        <v>0</v>
      </c>
      <c r="AQ145" s="283">
        <v>0</v>
      </c>
      <c r="AR145" s="283">
        <v>0</v>
      </c>
      <c r="AS145" s="283">
        <v>0</v>
      </c>
      <c r="AT145" s="283"/>
      <c r="AU145" s="283">
        <v>32.723616820909697</v>
      </c>
      <c r="AV145" s="283">
        <v>37.858009629549201</v>
      </c>
      <c r="AW145" s="283">
        <v>0</v>
      </c>
      <c r="AX145" s="283">
        <v>0</v>
      </c>
      <c r="AY145" s="283">
        <v>0</v>
      </c>
      <c r="AZ145" s="283">
        <v>0</v>
      </c>
      <c r="BA145" s="283">
        <v>0.30002877167901398</v>
      </c>
      <c r="BB145" s="283">
        <v>0</v>
      </c>
      <c r="BC145" s="283">
        <v>0</v>
      </c>
    </row>
    <row r="146" spans="1:55" x14ac:dyDescent="0.2">
      <c r="A146" s="282">
        <v>9743</v>
      </c>
      <c r="B146" s="282" t="s">
        <v>435</v>
      </c>
      <c r="C146" s="283">
        <v>46.8086896268616</v>
      </c>
      <c r="D146" s="283">
        <v>3579080.31</v>
      </c>
      <c r="E146" s="283">
        <v>22.538627584992199</v>
      </c>
      <c r="F146" s="283">
        <v>5.3448432830186698</v>
      </c>
      <c r="G146" s="283">
        <v>25.2861923299761</v>
      </c>
      <c r="H146" s="283">
        <v>5.4107377492984297</v>
      </c>
      <c r="I146" s="283">
        <v>21.962140305032499</v>
      </c>
      <c r="J146" s="283">
        <v>6.2296731303201298</v>
      </c>
      <c r="K146" s="283">
        <v>23.386329993782301</v>
      </c>
      <c r="L146" s="283">
        <v>19.805012667419899</v>
      </c>
      <c r="M146" s="283">
        <v>8.3193798641940599</v>
      </c>
      <c r="N146" s="283">
        <v>32.113103498377399</v>
      </c>
      <c r="O146" s="283">
        <v>31.290454725635701</v>
      </c>
      <c r="P146" s="283">
        <v>3.3240520249436201</v>
      </c>
      <c r="Q146" s="283">
        <v>-2.0089284262657801</v>
      </c>
      <c r="R146" s="283">
        <v>7.2233998610716004</v>
      </c>
      <c r="S146" s="283">
        <v>9.10179058231807E-2</v>
      </c>
      <c r="T146" s="283">
        <v>11.9323016291166</v>
      </c>
      <c r="U146" s="283">
        <v>8.4493402780521691</v>
      </c>
      <c r="V146" s="283">
        <v>1.10469646038944</v>
      </c>
      <c r="W146" s="283">
        <v>7.8727110383033203</v>
      </c>
      <c r="X146" s="283">
        <v>8.1224049148462392</v>
      </c>
      <c r="Y146" s="283">
        <v>-0.81451011343950197</v>
      </c>
      <c r="Z146" s="283">
        <v>10.029838675915901</v>
      </c>
      <c r="AA146" s="283">
        <v>3.58897882019345</v>
      </c>
      <c r="AB146" s="283">
        <v>3.1344236876983902</v>
      </c>
      <c r="AC146" s="283">
        <v>14.6659165466889</v>
      </c>
      <c r="AD146" s="283">
        <v>3.85383929095017</v>
      </c>
      <c r="AE146" s="283">
        <v>0.120781591665446</v>
      </c>
      <c r="AF146" s="283">
        <v>0.19394841470095001</v>
      </c>
      <c r="AG146" s="283">
        <v>2.4729308493923701</v>
      </c>
      <c r="AH146" s="283">
        <v>4.2119303075053596</v>
      </c>
      <c r="AI146" s="283">
        <v>7646187.7880600002</v>
      </c>
      <c r="AJ146" s="283">
        <v>14.0363742004341</v>
      </c>
      <c r="AK146" s="283">
        <v>32.772315426427497</v>
      </c>
      <c r="AL146" s="283">
        <v>0</v>
      </c>
      <c r="AM146" s="283">
        <v>0.86645530866315801</v>
      </c>
      <c r="AN146" s="283">
        <v>0.25039876773491798</v>
      </c>
      <c r="AO146" s="283">
        <v>0</v>
      </c>
      <c r="AP146" s="283">
        <v>0</v>
      </c>
      <c r="AQ146" s="283">
        <v>0</v>
      </c>
      <c r="AR146" s="283">
        <v>0</v>
      </c>
      <c r="AS146" s="283">
        <v>0</v>
      </c>
      <c r="AT146" s="283"/>
      <c r="AU146" s="283">
        <v>20.7186793459848</v>
      </c>
      <c r="AV146" s="283">
        <v>31.290454725635701</v>
      </c>
      <c r="AW146" s="283">
        <v>0</v>
      </c>
      <c r="AX146" s="283">
        <v>0</v>
      </c>
      <c r="AY146" s="283">
        <v>0</v>
      </c>
      <c r="AZ146" s="283">
        <v>0</v>
      </c>
      <c r="BA146" s="283">
        <v>0</v>
      </c>
      <c r="BB146" s="283">
        <v>0</v>
      </c>
      <c r="BC146" s="283">
        <v>0</v>
      </c>
    </row>
    <row r="147" spans="1:55" x14ac:dyDescent="0.2">
      <c r="A147" s="282">
        <v>9786</v>
      </c>
      <c r="B147" s="282" t="s">
        <v>436</v>
      </c>
      <c r="C147" s="283">
        <v>19.8962718277119</v>
      </c>
      <c r="D147" s="283">
        <v>3658049.1606299998</v>
      </c>
      <c r="E147" s="283">
        <v>40.269058992268903</v>
      </c>
      <c r="F147" s="283">
        <v>5.2008951470429903</v>
      </c>
      <c r="G147" s="283">
        <v>30.046456230320299</v>
      </c>
      <c r="H147" s="283">
        <v>4.2915328938764299</v>
      </c>
      <c r="I147" s="283">
        <v>28.026626423636699</v>
      </c>
      <c r="J147" s="283">
        <v>4.6008161158393701</v>
      </c>
      <c r="K147" s="283">
        <v>19.879263040001199</v>
      </c>
      <c r="L147" s="283">
        <v>39.318325537358803</v>
      </c>
      <c r="M147" s="283">
        <v>5.98218134802823</v>
      </c>
      <c r="N147" s="283">
        <v>35.741561188127697</v>
      </c>
      <c r="O147" s="283">
        <v>35.073646608048001</v>
      </c>
      <c r="P147" s="283">
        <v>2.0198298066836702</v>
      </c>
      <c r="Q147" s="283">
        <v>3.0585442071264102</v>
      </c>
      <c r="R147" s="283">
        <v>6.7642013095809199</v>
      </c>
      <c r="S147" s="283">
        <v>0</v>
      </c>
      <c r="T147" s="283">
        <v>16.333998725483202</v>
      </c>
      <c r="U147" s="283">
        <v>5.4219863538584798</v>
      </c>
      <c r="V147" s="283">
        <v>0.67351178915411702</v>
      </c>
      <c r="W147" s="283">
        <v>22.984326811875601</v>
      </c>
      <c r="X147" s="283">
        <v>6.3802884753626303</v>
      </c>
      <c r="Y147" s="283">
        <v>-1.09411641911428</v>
      </c>
      <c r="Z147" s="283">
        <v>11.6926276981534</v>
      </c>
      <c r="AA147" s="283">
        <v>3.45368358348933</v>
      </c>
      <c r="AB147" s="283">
        <v>2.3541038630453901</v>
      </c>
      <c r="AC147" s="283">
        <v>17.284732180393299</v>
      </c>
      <c r="AD147" s="283">
        <v>3.6287866773661599</v>
      </c>
      <c r="AE147" s="283">
        <v>8.8332073217321103E-2</v>
      </c>
      <c r="AF147" s="283">
        <v>0</v>
      </c>
      <c r="AG147" s="283">
        <v>0</v>
      </c>
      <c r="AH147" s="283">
        <v>0</v>
      </c>
      <c r="AI147" s="283">
        <v>18385601.0427793</v>
      </c>
      <c r="AJ147" s="283">
        <v>6.7056810769000998</v>
      </c>
      <c r="AK147" s="283">
        <v>13.190590750811801</v>
      </c>
      <c r="AL147" s="283">
        <v>0</v>
      </c>
      <c r="AM147" s="283">
        <v>0</v>
      </c>
      <c r="AN147" s="283">
        <v>0</v>
      </c>
      <c r="AO147" s="283">
        <v>0</v>
      </c>
      <c r="AP147" s="283">
        <v>0</v>
      </c>
      <c r="AQ147" s="283">
        <v>0</v>
      </c>
      <c r="AR147" s="283">
        <v>0</v>
      </c>
      <c r="AS147" s="283">
        <v>0</v>
      </c>
      <c r="AT147" s="283"/>
      <c r="AU147" s="283">
        <v>39.986240117438498</v>
      </c>
      <c r="AV147" s="283">
        <v>35.073646608048001</v>
      </c>
      <c r="AW147" s="283">
        <v>0</v>
      </c>
      <c r="AX147" s="283">
        <v>0</v>
      </c>
      <c r="AY147" s="283">
        <v>0</v>
      </c>
      <c r="AZ147" s="283">
        <v>0</v>
      </c>
      <c r="BA147" s="283">
        <v>4.1925961419832701E-2</v>
      </c>
      <c r="BB147" s="283">
        <v>0</v>
      </c>
      <c r="BC147" s="283">
        <v>0</v>
      </c>
    </row>
    <row r="148" spans="1:55" x14ac:dyDescent="0.2">
      <c r="A148" s="282">
        <v>9816</v>
      </c>
      <c r="B148" s="282" t="s">
        <v>38</v>
      </c>
      <c r="C148" s="283">
        <v>56.1440429347291</v>
      </c>
      <c r="D148" s="283">
        <v>51949121.697290003</v>
      </c>
      <c r="E148" s="283">
        <v>17.345983609205799</v>
      </c>
      <c r="F148" s="283">
        <v>5.1240193869977704</v>
      </c>
      <c r="G148" s="283">
        <v>14.8586998389797</v>
      </c>
      <c r="H148" s="283">
        <v>5.8861931420776701</v>
      </c>
      <c r="I148" s="283">
        <v>14.0707722371847</v>
      </c>
      <c r="J148" s="283">
        <v>6.2158473028615902</v>
      </c>
      <c r="K148" s="283">
        <v>24.1934603018362</v>
      </c>
      <c r="L148" s="283">
        <v>12.5515135759145</v>
      </c>
      <c r="M148" s="283">
        <v>9.1024789025946191</v>
      </c>
      <c r="N148" s="283">
        <v>25.759830579489002</v>
      </c>
      <c r="O148" s="283">
        <v>25.071205128489499</v>
      </c>
      <c r="P148" s="283">
        <v>0.78792760179492605</v>
      </c>
      <c r="Q148" s="283">
        <v>2.4474256124667</v>
      </c>
      <c r="R148" s="283">
        <v>6.3745356518088903</v>
      </c>
      <c r="S148" s="283">
        <v>7.1453045857988895E-2</v>
      </c>
      <c r="T148" s="283">
        <v>8.0626247470907106</v>
      </c>
      <c r="U148" s="283">
        <v>8.3758211694331397</v>
      </c>
      <c r="V148" s="283">
        <v>1.0873212684256801</v>
      </c>
      <c r="W148" s="283">
        <v>4.4888888288238</v>
      </c>
      <c r="X148" s="283">
        <v>10.407650147743899</v>
      </c>
      <c r="Y148" s="283">
        <v>-0.60937215955669199</v>
      </c>
      <c r="Z148" s="283">
        <v>6.0081474900940197</v>
      </c>
      <c r="AA148" s="283">
        <v>3.3164030172116199</v>
      </c>
      <c r="AB148" s="283">
        <v>4.0313832756102297</v>
      </c>
      <c r="AC148" s="283">
        <v>12.857094780382001</v>
      </c>
      <c r="AD148" s="283">
        <v>3.2753990169526799</v>
      </c>
      <c r="AE148" s="283">
        <v>18.364528392501899</v>
      </c>
      <c r="AF148" s="283">
        <v>0.52005265720405003</v>
      </c>
      <c r="AG148" s="283">
        <v>3.1454994268237799</v>
      </c>
      <c r="AH148" s="283">
        <v>5.1404919259273703</v>
      </c>
      <c r="AI148" s="283">
        <v>92528287.9212742</v>
      </c>
      <c r="AJ148" s="283">
        <v>18.4130525890805</v>
      </c>
      <c r="AK148" s="283">
        <v>37.730990345648699</v>
      </c>
      <c r="AL148" s="283">
        <v>0.38336384252760197</v>
      </c>
      <c r="AM148" s="283">
        <v>0</v>
      </c>
      <c r="AN148" s="283">
        <v>0.37518126380482097</v>
      </c>
      <c r="AO148" s="283">
        <v>2.2908109159043999</v>
      </c>
      <c r="AP148" s="283">
        <v>2.2908109159043999</v>
      </c>
      <c r="AQ148" s="283">
        <v>0</v>
      </c>
      <c r="AR148" s="283">
        <v>0</v>
      </c>
      <c r="AS148" s="283">
        <v>0.199892923726599</v>
      </c>
      <c r="AT148" s="283"/>
      <c r="AU148" s="283">
        <v>13.311592072771999</v>
      </c>
      <c r="AV148" s="283">
        <v>24.871312204762901</v>
      </c>
      <c r="AW148" s="283">
        <v>0</v>
      </c>
      <c r="AX148" s="283">
        <v>0</v>
      </c>
      <c r="AY148" s="283">
        <v>0</v>
      </c>
      <c r="AZ148" s="283">
        <v>0</v>
      </c>
      <c r="BA148" s="283">
        <v>1.09449418964031</v>
      </c>
      <c r="BB148" s="283">
        <v>4.7709733954614901E-4</v>
      </c>
      <c r="BC148" s="283">
        <v>4.7709733954614901E-4</v>
      </c>
    </row>
    <row r="149" spans="1:55" x14ac:dyDescent="0.2">
      <c r="A149" s="282">
        <v>9875</v>
      </c>
      <c r="B149" s="282" t="s">
        <v>437</v>
      </c>
      <c r="C149" s="283">
        <v>56.480231150530699</v>
      </c>
      <c r="D149" s="283">
        <v>1382974070.96382</v>
      </c>
      <c r="E149" s="283">
        <v>31.818133796224799</v>
      </c>
      <c r="F149" s="283">
        <v>8.0518225389061193</v>
      </c>
      <c r="G149" s="283">
        <v>4.7664409693312804</v>
      </c>
      <c r="H149" s="283">
        <v>3.4562958467110798</v>
      </c>
      <c r="I149" s="283">
        <v>3.6632016230063198</v>
      </c>
      <c r="J149" s="283">
        <v>4.5501103081150802</v>
      </c>
      <c r="K149" s="283">
        <v>24.738576968883599</v>
      </c>
      <c r="L149" s="283">
        <v>2.7702481672063999E-2</v>
      </c>
      <c r="M149" s="283">
        <v>14.62</v>
      </c>
      <c r="N149" s="283">
        <v>11.2417392494512</v>
      </c>
      <c r="O149" s="283">
        <v>11.0092390592536</v>
      </c>
      <c r="P149" s="283">
        <v>1.1032393463249599</v>
      </c>
      <c r="Q149" s="283">
        <v>1.0105888547994799</v>
      </c>
      <c r="R149" s="283">
        <v>4.1810851559640199</v>
      </c>
      <c r="S149" s="283">
        <v>0</v>
      </c>
      <c r="T149" s="283">
        <v>2.7702481672063999E-2</v>
      </c>
      <c r="U149" s="283">
        <v>14.62</v>
      </c>
      <c r="V149" s="283">
        <v>1.96</v>
      </c>
      <c r="W149" s="283">
        <v>0</v>
      </c>
      <c r="X149" s="283">
        <v>0</v>
      </c>
      <c r="Y149" s="283">
        <v>0</v>
      </c>
      <c r="Z149" s="283">
        <v>3.47147107330815</v>
      </c>
      <c r="AA149" s="283">
        <v>4.4697521749956497</v>
      </c>
      <c r="AB149" s="283">
        <v>6.2948381377429401</v>
      </c>
      <c r="AC149" s="283">
        <v>3.3069382867585899</v>
      </c>
      <c r="AD149" s="283">
        <v>3.9352359551240101</v>
      </c>
      <c r="AE149" s="283">
        <v>3.06553901266523</v>
      </c>
      <c r="AF149" s="283">
        <v>0.35052201801142302</v>
      </c>
      <c r="AG149" s="283">
        <v>3.0511159331993398</v>
      </c>
      <c r="AH149" s="283">
        <v>5.34168945974168</v>
      </c>
      <c r="AI149" s="283">
        <v>2410451159.4296899</v>
      </c>
      <c r="AJ149" s="283">
        <v>15.8651812659225</v>
      </c>
      <c r="AK149" s="283">
        <v>40.615049884608098</v>
      </c>
      <c r="AL149" s="283">
        <v>0</v>
      </c>
      <c r="AM149" s="283">
        <v>0.48629464518439303</v>
      </c>
      <c r="AN149" s="283">
        <v>0</v>
      </c>
      <c r="AO149" s="283">
        <v>5.1658270427951196</v>
      </c>
      <c r="AP149" s="283">
        <v>1.1915203545854101</v>
      </c>
      <c r="AQ149" s="283">
        <v>0.16402806802610301</v>
      </c>
      <c r="AR149" s="283">
        <v>0.45040429223992201</v>
      </c>
      <c r="AS149" s="283">
        <v>0.107659726228073</v>
      </c>
      <c r="AT149" s="283"/>
      <c r="AU149" s="283">
        <v>29.362417420625601</v>
      </c>
      <c r="AV149" s="283">
        <v>10.9015793330255</v>
      </c>
      <c r="AW149" s="283">
        <v>28.511195509466202</v>
      </c>
      <c r="AX149" s="283">
        <v>2.1249845358319499</v>
      </c>
      <c r="AY149" s="283">
        <v>0</v>
      </c>
      <c r="AZ149" s="283">
        <v>0.16402806802610301</v>
      </c>
      <c r="BA149" s="283">
        <v>0.53032312175913199</v>
      </c>
      <c r="BB149" s="283">
        <v>1.4564441100390699</v>
      </c>
      <c r="BC149" s="283">
        <v>1.4564441100390699</v>
      </c>
    </row>
    <row r="150" spans="1:55" x14ac:dyDescent="0.2">
      <c r="A150" s="282">
        <v>9913</v>
      </c>
      <c r="B150" s="282" t="s">
        <v>438</v>
      </c>
      <c r="C150" s="283">
        <v>0</v>
      </c>
      <c r="D150" s="283">
        <v>0</v>
      </c>
      <c r="E150" s="283">
        <v>88.188166599470307</v>
      </c>
      <c r="F150" s="283">
        <v>11.380702212267099</v>
      </c>
      <c r="G150" s="283">
        <v>11.6082247506776</v>
      </c>
      <c r="H150" s="283">
        <v>6.5343191950512001</v>
      </c>
      <c r="I150" s="283">
        <v>9.5320566778795008</v>
      </c>
      <c r="J150" s="283">
        <v>7.9575529550483104</v>
      </c>
      <c r="K150" s="283">
        <v>0.20360864985214</v>
      </c>
      <c r="L150" s="283">
        <v>77.167908369196596</v>
      </c>
      <c r="M150" s="283">
        <v>13.172471347181</v>
      </c>
      <c r="N150" s="283">
        <v>20.755923558005499</v>
      </c>
      <c r="O150" s="283">
        <v>20.755923558005499</v>
      </c>
      <c r="P150" s="283">
        <v>2.07616807279806</v>
      </c>
      <c r="Q150" s="283">
        <v>0</v>
      </c>
      <c r="R150" s="283">
        <v>0</v>
      </c>
      <c r="S150" s="283">
        <v>0</v>
      </c>
      <c r="T150" s="283">
        <v>3.96575482620492</v>
      </c>
      <c r="U150" s="283">
        <v>13.957825903719201</v>
      </c>
      <c r="V150" s="283">
        <v>1.8664877035377001</v>
      </c>
      <c r="W150" s="283">
        <v>73.202153542991596</v>
      </c>
      <c r="X150" s="283">
        <v>13.129924461985301</v>
      </c>
      <c r="Y150" s="283">
        <v>-0.119769570308254</v>
      </c>
      <c r="Z150" s="283">
        <v>5.5663018516745897</v>
      </c>
      <c r="AA150" s="283">
        <v>3.6826120627250698</v>
      </c>
      <c r="AB150" s="283">
        <v>2.7111266720743501</v>
      </c>
      <c r="AC150" s="283">
        <v>14.986013056478701</v>
      </c>
      <c r="AD150" s="283">
        <v>2.8362791410931099</v>
      </c>
      <c r="AE150" s="283">
        <v>-0.41547153810054899</v>
      </c>
      <c r="AF150" s="283">
        <v>0.20360864985214</v>
      </c>
      <c r="AG150" s="283">
        <v>1.66029855915766</v>
      </c>
      <c r="AH150" s="283">
        <v>4.8794806014477698</v>
      </c>
      <c r="AI150" s="283">
        <v>1134411.53</v>
      </c>
      <c r="AJ150" s="283">
        <v>0</v>
      </c>
      <c r="AK150" s="283">
        <v>0</v>
      </c>
      <c r="AL150" s="283">
        <v>0</v>
      </c>
      <c r="AM150" s="283">
        <v>0</v>
      </c>
      <c r="AN150" s="283">
        <v>0</v>
      </c>
      <c r="AO150" s="283">
        <v>0</v>
      </c>
      <c r="AP150" s="283">
        <v>0</v>
      </c>
      <c r="AQ150" s="283">
        <v>0</v>
      </c>
      <c r="AR150" s="283">
        <v>0</v>
      </c>
      <c r="AS150" s="283">
        <v>0</v>
      </c>
      <c r="AT150" s="283"/>
      <c r="AU150" s="283">
        <v>77.167908369196596</v>
      </c>
      <c r="AV150" s="283">
        <v>20.755923558005499</v>
      </c>
      <c r="AW150" s="283">
        <v>0</v>
      </c>
      <c r="AX150" s="283">
        <v>0</v>
      </c>
      <c r="AY150" s="283">
        <v>0</v>
      </c>
      <c r="AZ150" s="283">
        <v>0</v>
      </c>
      <c r="BA150" s="283">
        <v>8.4893354354393796E-2</v>
      </c>
      <c r="BB150" s="283">
        <v>0</v>
      </c>
      <c r="BC150" s="283">
        <v>0</v>
      </c>
    </row>
    <row r="151" spans="1:55" x14ac:dyDescent="0.2">
      <c r="A151" s="282">
        <v>14001</v>
      </c>
      <c r="B151" s="282" t="s">
        <v>439</v>
      </c>
      <c r="C151" s="283">
        <v>0</v>
      </c>
      <c r="D151" s="283">
        <v>0</v>
      </c>
      <c r="E151" s="283">
        <v>0</v>
      </c>
      <c r="F151" s="283">
        <v>0</v>
      </c>
      <c r="G151" s="283">
        <v>0</v>
      </c>
      <c r="H151" s="283">
        <v>0</v>
      </c>
      <c r="I151" s="283">
        <v>0</v>
      </c>
      <c r="J151" s="283">
        <v>0</v>
      </c>
      <c r="K151" s="283">
        <v>0</v>
      </c>
      <c r="L151" s="283">
        <v>0</v>
      </c>
      <c r="M151" s="283">
        <v>0</v>
      </c>
      <c r="N151" s="283">
        <v>0</v>
      </c>
      <c r="O151" s="283">
        <v>0</v>
      </c>
      <c r="P151" s="283">
        <v>0</v>
      </c>
      <c r="Q151" s="283">
        <v>0</v>
      </c>
      <c r="R151" s="283">
        <v>0</v>
      </c>
      <c r="S151" s="283">
        <v>0</v>
      </c>
      <c r="T151" s="283">
        <v>0</v>
      </c>
      <c r="U151" s="283">
        <v>0</v>
      </c>
      <c r="V151" s="283">
        <v>0</v>
      </c>
      <c r="W151" s="283">
        <v>0</v>
      </c>
      <c r="X151" s="283">
        <v>0</v>
      </c>
      <c r="Y151" s="283">
        <v>0</v>
      </c>
      <c r="Z151" s="283">
        <v>0</v>
      </c>
      <c r="AA151" s="283">
        <v>0</v>
      </c>
      <c r="AB151" s="283">
        <v>0</v>
      </c>
      <c r="AC151" s="283">
        <v>0</v>
      </c>
      <c r="AD151" s="283">
        <v>0</v>
      </c>
      <c r="AE151" s="283">
        <v>0</v>
      </c>
      <c r="AF151" s="283">
        <v>0</v>
      </c>
      <c r="AG151" s="283">
        <v>0</v>
      </c>
      <c r="AH151" s="283">
        <v>0</v>
      </c>
      <c r="AI151" s="283">
        <v>0</v>
      </c>
      <c r="AJ151" s="283">
        <v>0</v>
      </c>
      <c r="AK151" s="283">
        <v>0</v>
      </c>
      <c r="AL151" s="283">
        <v>0</v>
      </c>
      <c r="AM151" s="283">
        <v>0</v>
      </c>
      <c r="AN151" s="283">
        <v>0</v>
      </c>
      <c r="AO151" s="283">
        <v>0</v>
      </c>
      <c r="AP151" s="283">
        <v>0</v>
      </c>
      <c r="AQ151" s="283">
        <v>0</v>
      </c>
      <c r="AR151" s="283">
        <v>0</v>
      </c>
      <c r="AS151" s="283">
        <v>0</v>
      </c>
      <c r="AT151" s="283"/>
      <c r="AU151" s="283">
        <v>0</v>
      </c>
      <c r="AV151" s="283">
        <v>0</v>
      </c>
      <c r="AW151" s="283">
        <v>0</v>
      </c>
      <c r="AX151" s="283">
        <v>0</v>
      </c>
      <c r="AY151" s="283">
        <v>0</v>
      </c>
      <c r="AZ151" s="283">
        <v>0</v>
      </c>
      <c r="BA151" s="283">
        <v>0</v>
      </c>
      <c r="BB151" s="283">
        <v>0</v>
      </c>
      <c r="BC151" s="283">
        <v>0</v>
      </c>
    </row>
    <row r="152" spans="1:55" x14ac:dyDescent="0.2">
      <c r="A152" s="282">
        <v>17374</v>
      </c>
      <c r="B152" s="282" t="s">
        <v>440</v>
      </c>
      <c r="C152" s="283">
        <v>14.769815951436</v>
      </c>
      <c r="D152" s="283">
        <v>2262280215.0044398</v>
      </c>
      <c r="E152" s="283">
        <v>66.3822472157985</v>
      </c>
      <c r="F152" s="283">
        <v>8.6837628440200305</v>
      </c>
      <c r="G152" s="283">
        <v>9.1619643953088197</v>
      </c>
      <c r="H152" s="283">
        <v>10.017569539138499</v>
      </c>
      <c r="I152" s="283">
        <v>6.9336313073618303</v>
      </c>
      <c r="J152" s="283">
        <v>13.251585063645001</v>
      </c>
      <c r="K152" s="283">
        <v>14.3182034204965</v>
      </c>
      <c r="L152" s="283">
        <v>18.762494921502501</v>
      </c>
      <c r="M152" s="283">
        <v>16.048744774461301</v>
      </c>
      <c r="N152" s="283">
        <v>16.944686415891201</v>
      </c>
      <c r="O152" s="283">
        <v>16.7689640392549</v>
      </c>
      <c r="P152" s="283">
        <v>2.2283330879469898</v>
      </c>
      <c r="Q152" s="283">
        <v>1.01196738040582</v>
      </c>
      <c r="R152" s="283">
        <v>0.79618527609533896</v>
      </c>
      <c r="S152" s="283">
        <v>0</v>
      </c>
      <c r="T152" s="283">
        <v>4.6277844618810002</v>
      </c>
      <c r="U152" s="283">
        <v>16.755177237172401</v>
      </c>
      <c r="V152" s="283">
        <v>2.1634294380461201</v>
      </c>
      <c r="W152" s="283">
        <v>14.1347104596215</v>
      </c>
      <c r="X152" s="283">
        <v>15.8174547750204</v>
      </c>
      <c r="Y152" s="283">
        <v>4.5389617751472999E-4</v>
      </c>
      <c r="Z152" s="283">
        <v>2.2708320931132602</v>
      </c>
      <c r="AA152" s="283">
        <v>6.1098987689424904</v>
      </c>
      <c r="AB152" s="283">
        <v>3.28701969644474</v>
      </c>
      <c r="AC152" s="283">
        <v>12.9740084744658</v>
      </c>
      <c r="AD152" s="283">
        <v>4.6697106931045802</v>
      </c>
      <c r="AE152" s="283">
        <v>4.1351667849920304</v>
      </c>
      <c r="AF152" s="283">
        <v>0.24763573508702</v>
      </c>
      <c r="AG152" s="283">
        <v>3.96521973606372</v>
      </c>
      <c r="AH152" s="283">
        <v>17.8250912720987</v>
      </c>
      <c r="AI152" s="283">
        <v>15316915406.684401</v>
      </c>
      <c r="AJ152" s="283">
        <v>3.95741191797807</v>
      </c>
      <c r="AK152" s="283">
        <v>10.8124040334579</v>
      </c>
      <c r="AL152" s="283">
        <v>0.204568603847781</v>
      </c>
      <c r="AM152" s="283">
        <v>3.6168130807736697E-2</v>
      </c>
      <c r="AN152" s="283">
        <v>0</v>
      </c>
      <c r="AO152" s="283">
        <v>4.6502533647156996</v>
      </c>
      <c r="AP152" s="283">
        <v>0.32536682097396102</v>
      </c>
      <c r="AQ152" s="283">
        <v>3.5014752367565197E-2</v>
      </c>
      <c r="AR152" s="283">
        <v>2.1551765949294102</v>
      </c>
      <c r="AS152" s="283">
        <v>0.17474508208303699</v>
      </c>
      <c r="AT152" s="283"/>
      <c r="AU152" s="283">
        <v>58.386490661933102</v>
      </c>
      <c r="AV152" s="283">
        <v>16.594218957171801</v>
      </c>
      <c r="AW152" s="283">
        <v>39.273528281711201</v>
      </c>
      <c r="AX152" s="283">
        <v>2.8646538107046902</v>
      </c>
      <c r="AY152" s="283">
        <v>0</v>
      </c>
      <c r="AZ152" s="283">
        <v>3.5014752367565197E-2</v>
      </c>
      <c r="BA152" s="283">
        <v>1.3779811146432901</v>
      </c>
      <c r="BB152" s="283">
        <v>0.65005593937371697</v>
      </c>
      <c r="BC152" s="283">
        <v>0.65005593937371697</v>
      </c>
    </row>
    <row r="153" spans="1:55" x14ac:dyDescent="0.2">
      <c r="A153" s="282">
        <v>18966</v>
      </c>
      <c r="B153" s="282" t="s">
        <v>441</v>
      </c>
      <c r="C153" s="283">
        <v>14.661475407007901</v>
      </c>
      <c r="D153" s="283">
        <v>130066057.62192</v>
      </c>
      <c r="E153" s="283">
        <v>67.204376862113904</v>
      </c>
      <c r="F153" s="283">
        <v>8.8954330253531495</v>
      </c>
      <c r="G153" s="283">
        <v>8.8329517832868003</v>
      </c>
      <c r="H153" s="283">
        <v>8.0040848296825207</v>
      </c>
      <c r="I153" s="283">
        <v>5.9987977544862501</v>
      </c>
      <c r="J153" s="283">
        <v>11.784399531977501</v>
      </c>
      <c r="K153" s="283">
        <v>13.831850031694</v>
      </c>
      <c r="L153" s="283">
        <v>18.546545147646501</v>
      </c>
      <c r="M153" s="283">
        <v>15.730958053385599</v>
      </c>
      <c r="N153" s="283">
        <v>16.906206614280201</v>
      </c>
      <c r="O153" s="283">
        <v>16.738689706521601</v>
      </c>
      <c r="P153" s="283">
        <v>2.83415402880054</v>
      </c>
      <c r="Q153" s="283">
        <v>1.2041865971374901</v>
      </c>
      <c r="R153" s="283">
        <v>0.7099262713801</v>
      </c>
      <c r="S153" s="283">
        <v>0</v>
      </c>
      <c r="T153" s="283">
        <v>3.6050527588405701</v>
      </c>
      <c r="U153" s="283">
        <v>15.5859774020686</v>
      </c>
      <c r="V153" s="283">
        <v>2.0362222403690402</v>
      </c>
      <c r="W153" s="283">
        <v>14.941492388805999</v>
      </c>
      <c r="X153" s="283">
        <v>15.7659386887471</v>
      </c>
      <c r="Y153" s="283">
        <v>-0.126196909170573</v>
      </c>
      <c r="Z153" s="283">
        <v>2.3937449956456902</v>
      </c>
      <c r="AA153" s="283">
        <v>6.0568889307307003</v>
      </c>
      <c r="AB153" s="283">
        <v>3.3281181605672301</v>
      </c>
      <c r="AC153" s="283">
        <v>12.9285782996583</v>
      </c>
      <c r="AD153" s="283">
        <v>4.4529831909876103</v>
      </c>
      <c r="AE153" s="283">
        <v>7.0405106068451797</v>
      </c>
      <c r="AF153" s="283">
        <v>0.20756988758477901</v>
      </c>
      <c r="AG153" s="283">
        <v>4.3163312559484002</v>
      </c>
      <c r="AH153" s="283">
        <v>5.2556763610631902</v>
      </c>
      <c r="AI153" s="283">
        <v>887128027.781919</v>
      </c>
      <c r="AJ153" s="283">
        <v>3.87452037623701</v>
      </c>
      <c r="AK153" s="283">
        <v>10.7869550307708</v>
      </c>
      <c r="AL153" s="283">
        <v>0</v>
      </c>
      <c r="AM153" s="283">
        <v>0</v>
      </c>
      <c r="AN153" s="283">
        <v>0</v>
      </c>
      <c r="AO153" s="283">
        <v>4.42823982894802</v>
      </c>
      <c r="AP153" s="283">
        <v>0.32853411443747899</v>
      </c>
      <c r="AQ153" s="283">
        <v>0</v>
      </c>
      <c r="AR153" s="283">
        <v>1.9563465268247</v>
      </c>
      <c r="AS153" s="283">
        <v>0.16985467179607799</v>
      </c>
      <c r="AT153" s="283"/>
      <c r="AU153" s="283">
        <v>58.218222900850897</v>
      </c>
      <c r="AV153" s="283">
        <v>16.568835034725499</v>
      </c>
      <c r="AW153" s="283">
        <v>39.334306173649701</v>
      </c>
      <c r="AX153" s="283">
        <v>2.73490984054044</v>
      </c>
      <c r="AY153" s="283">
        <v>0</v>
      </c>
      <c r="AZ153" s="283">
        <v>0</v>
      </c>
      <c r="BA153" s="283">
        <v>1.3937528217786701</v>
      </c>
      <c r="BB153" s="283">
        <v>0.63866544541108805</v>
      </c>
      <c r="BC153" s="283">
        <v>0.63866544541108805</v>
      </c>
    </row>
    <row r="154" spans="1:55" x14ac:dyDescent="0.2">
      <c r="A154" s="282">
        <v>21614</v>
      </c>
      <c r="B154" s="282" t="s">
        <v>442</v>
      </c>
      <c r="C154" s="283">
        <v>9.5136315267842608</v>
      </c>
      <c r="D154" s="283">
        <v>7672508.0700000003</v>
      </c>
      <c r="E154" s="283">
        <v>75.653347114729698</v>
      </c>
      <c r="F154" s="283">
        <v>9.4344693324155795</v>
      </c>
      <c r="G154" s="283">
        <v>14.6284748131079</v>
      </c>
      <c r="H154" s="283">
        <v>5.4150041488268297</v>
      </c>
      <c r="I154" s="283">
        <v>12.6018106189817</v>
      </c>
      <c r="J154" s="283">
        <v>6.2858627366137796</v>
      </c>
      <c r="K154" s="283">
        <v>6.8284897410061003</v>
      </c>
      <c r="L154" s="283">
        <v>26.279984552596598</v>
      </c>
      <c r="M154" s="283">
        <v>6.5866669154600901</v>
      </c>
      <c r="N154" s="283">
        <v>0.989902778278684</v>
      </c>
      <c r="O154" s="283">
        <v>0.989902778278684</v>
      </c>
      <c r="P154" s="283">
        <v>2.0266641941261399</v>
      </c>
      <c r="Q154" s="283">
        <v>0.20454654537816</v>
      </c>
      <c r="R154" s="283">
        <v>0</v>
      </c>
      <c r="S154" s="283">
        <v>0</v>
      </c>
      <c r="T154" s="283">
        <v>12.578864098665001</v>
      </c>
      <c r="U154" s="283">
        <v>6.2874240120612299</v>
      </c>
      <c r="V154" s="283">
        <v>0.81098448378495502</v>
      </c>
      <c r="W154" s="283">
        <v>13.701120453931599</v>
      </c>
      <c r="X154" s="283">
        <v>6.8613988855205399</v>
      </c>
      <c r="Y154" s="283">
        <v>-1.0087596023816601</v>
      </c>
      <c r="Z154" s="283">
        <v>2.2946520316708401E-2</v>
      </c>
      <c r="AA154" s="283">
        <v>5.43</v>
      </c>
      <c r="AB154" s="283">
        <v>2.992</v>
      </c>
      <c r="AC154" s="283">
        <v>0.96695625796197504</v>
      </c>
      <c r="AD154" s="283">
        <v>3.9053947919117298</v>
      </c>
      <c r="AE154" s="283">
        <v>-0.147745405558669</v>
      </c>
      <c r="AF154" s="283">
        <v>0</v>
      </c>
      <c r="AG154" s="283">
        <v>0</v>
      </c>
      <c r="AH154" s="283">
        <v>0</v>
      </c>
      <c r="AI154" s="283">
        <v>80647521.909999996</v>
      </c>
      <c r="AJ154" s="283">
        <v>2.88968833115631</v>
      </c>
      <c r="AK154" s="283">
        <v>6.6239431956279402</v>
      </c>
      <c r="AL154" s="283">
        <v>0.16860530463880199</v>
      </c>
      <c r="AM154" s="283">
        <v>0</v>
      </c>
      <c r="AN154" s="283">
        <v>0</v>
      </c>
      <c r="AO154" s="283">
        <v>0</v>
      </c>
      <c r="AP154" s="283">
        <v>0</v>
      </c>
      <c r="AQ154" s="283">
        <v>0</v>
      </c>
      <c r="AR154" s="283">
        <v>0</v>
      </c>
      <c r="AS154" s="283">
        <v>0</v>
      </c>
      <c r="AT154" s="283"/>
      <c r="AU154" s="283">
        <v>87.265254955432795</v>
      </c>
      <c r="AV154" s="283">
        <v>0.989902778278684</v>
      </c>
      <c r="AW154" s="283">
        <v>60.9852704028361</v>
      </c>
      <c r="AX154" s="283">
        <v>0</v>
      </c>
      <c r="AY154" s="283">
        <v>0</v>
      </c>
      <c r="AZ154" s="283">
        <v>0</v>
      </c>
      <c r="BA154" s="283">
        <v>0</v>
      </c>
      <c r="BB154" s="283">
        <v>0</v>
      </c>
      <c r="BC154" s="283">
        <v>0</v>
      </c>
    </row>
    <row r="155" spans="1:55" x14ac:dyDescent="0.2">
      <c r="A155" s="282">
        <v>21631</v>
      </c>
      <c r="B155" s="282" t="s">
        <v>443</v>
      </c>
      <c r="C155" s="283">
        <v>9.6167450661026699</v>
      </c>
      <c r="D155" s="283">
        <v>266055.78999999998</v>
      </c>
      <c r="E155" s="283">
        <v>43.138969861650402</v>
      </c>
      <c r="F155" s="283">
        <v>6.7157275135132402</v>
      </c>
      <c r="G155" s="283">
        <v>46.920355832571602</v>
      </c>
      <c r="H155" s="283">
        <v>4.9705469889050997</v>
      </c>
      <c r="I155" s="283">
        <v>43.0959396141266</v>
      </c>
      <c r="J155" s="283">
        <v>5.4116428468930504</v>
      </c>
      <c r="K155" s="283">
        <v>6.9037415817178296</v>
      </c>
      <c r="L155" s="283">
        <v>69.534528004555895</v>
      </c>
      <c r="M155" s="283">
        <v>6.5175280619422296</v>
      </c>
      <c r="N155" s="283">
        <v>16.833526303826002</v>
      </c>
      <c r="O155" s="283">
        <v>16.833526303826002</v>
      </c>
      <c r="P155" s="283">
        <v>3.8244162184450099</v>
      </c>
      <c r="Q155" s="283">
        <v>0.19078440707042801</v>
      </c>
      <c r="R155" s="283">
        <v>0</v>
      </c>
      <c r="S155" s="283">
        <v>0</v>
      </c>
      <c r="T155" s="283">
        <v>36.225424148506796</v>
      </c>
      <c r="U155" s="283">
        <v>5.7473596830927001</v>
      </c>
      <c r="V155" s="283">
        <v>0.72629348559718898</v>
      </c>
      <c r="W155" s="283">
        <v>33.309103856048999</v>
      </c>
      <c r="X155" s="283">
        <v>7.35512718529798</v>
      </c>
      <c r="Y155" s="283">
        <v>-0.94366421538241496</v>
      </c>
      <c r="Z155" s="283">
        <v>6.8705154656197198</v>
      </c>
      <c r="AA155" s="283">
        <v>3.6415449778200002</v>
      </c>
      <c r="AB155" s="283">
        <v>2.4701752594698698</v>
      </c>
      <c r="AC155" s="283">
        <v>9.8298660056013105</v>
      </c>
      <c r="AD155" s="283">
        <v>4.5490825093122096</v>
      </c>
      <c r="AE155" s="283">
        <v>-1.7357676294825101E-2</v>
      </c>
      <c r="AF155" s="283">
        <v>0.13314483260501001</v>
      </c>
      <c r="AG155" s="283">
        <v>4.0919425448681599</v>
      </c>
      <c r="AH155" s="283">
        <v>6.6155442709110996</v>
      </c>
      <c r="AI155" s="283">
        <v>2766588.78</v>
      </c>
      <c r="AJ155" s="283">
        <v>3.0369327240602799</v>
      </c>
      <c r="AK155" s="283">
        <v>6.5798123420423904</v>
      </c>
      <c r="AL155" s="283">
        <v>1.33023744858822</v>
      </c>
      <c r="AM155" s="283">
        <v>0</v>
      </c>
      <c r="AN155" s="283">
        <v>0</v>
      </c>
      <c r="AO155" s="283">
        <v>0</v>
      </c>
      <c r="AP155" s="283">
        <v>0</v>
      </c>
      <c r="AQ155" s="283">
        <v>0</v>
      </c>
      <c r="AR155" s="283">
        <v>0</v>
      </c>
      <c r="AS155" s="283">
        <v>0</v>
      </c>
      <c r="AT155" s="283"/>
      <c r="AU155" s="283">
        <v>69.534528004555895</v>
      </c>
      <c r="AV155" s="283">
        <v>16.833526303826002</v>
      </c>
      <c r="AW155" s="283">
        <v>0</v>
      </c>
      <c r="AX155" s="283">
        <v>0</v>
      </c>
      <c r="AY155" s="283">
        <v>0</v>
      </c>
      <c r="AZ155" s="283">
        <v>0</v>
      </c>
      <c r="BA155" s="283">
        <v>6.9619309306965402E-2</v>
      </c>
      <c r="BB155" s="283">
        <v>0</v>
      </c>
      <c r="BC155" s="283">
        <v>0</v>
      </c>
    </row>
    <row r="156" spans="1:55" x14ac:dyDescent="0.2">
      <c r="A156" s="282">
        <v>21851</v>
      </c>
      <c r="B156" s="282" t="s">
        <v>444</v>
      </c>
      <c r="C156" s="283">
        <v>56.480231150530699</v>
      </c>
      <c r="D156" s="283">
        <v>1382974070.96382</v>
      </c>
      <c r="E156" s="283">
        <v>31.818133796224799</v>
      </c>
      <c r="F156" s="283">
        <v>8.0518225389061193</v>
      </c>
      <c r="G156" s="283">
        <v>4.7664409693312804</v>
      </c>
      <c r="H156" s="283">
        <v>3.4562958467110798</v>
      </c>
      <c r="I156" s="283">
        <v>3.6632016230063198</v>
      </c>
      <c r="J156" s="283">
        <v>4.5501103081150802</v>
      </c>
      <c r="K156" s="283">
        <v>24.738576968883599</v>
      </c>
      <c r="L156" s="283">
        <v>2.7702481672063999E-2</v>
      </c>
      <c r="M156" s="283">
        <v>14.62</v>
      </c>
      <c r="N156" s="283">
        <v>11.2417392494512</v>
      </c>
      <c r="O156" s="283">
        <v>11.0092390592536</v>
      </c>
      <c r="P156" s="283">
        <v>1.1032393463249599</v>
      </c>
      <c r="Q156" s="283">
        <v>1.0105888547994799</v>
      </c>
      <c r="R156" s="283">
        <v>4.1810851559640199</v>
      </c>
      <c r="S156" s="283">
        <v>0</v>
      </c>
      <c r="T156" s="283">
        <v>2.7702481672063999E-2</v>
      </c>
      <c r="U156" s="283">
        <v>14.62</v>
      </c>
      <c r="V156" s="283">
        <v>1.96</v>
      </c>
      <c r="W156" s="283">
        <v>0</v>
      </c>
      <c r="X156" s="283">
        <v>0</v>
      </c>
      <c r="Y156" s="283">
        <v>0</v>
      </c>
      <c r="Z156" s="283">
        <v>3.47147107330815</v>
      </c>
      <c r="AA156" s="283">
        <v>4.4697521749956497</v>
      </c>
      <c r="AB156" s="283">
        <v>6.2948381377429401</v>
      </c>
      <c r="AC156" s="283">
        <v>3.3069382867585899</v>
      </c>
      <c r="AD156" s="283">
        <v>3.9352359551240101</v>
      </c>
      <c r="AE156" s="283">
        <v>3.06553901266523</v>
      </c>
      <c r="AF156" s="283">
        <v>0.35052201801142302</v>
      </c>
      <c r="AG156" s="283">
        <v>3.0511159331993398</v>
      </c>
      <c r="AH156" s="283">
        <v>5.34168945974168</v>
      </c>
      <c r="AI156" s="283">
        <v>2410451159.4296899</v>
      </c>
      <c r="AJ156" s="283">
        <v>15.8651812659225</v>
      </c>
      <c r="AK156" s="283">
        <v>40.615049884608098</v>
      </c>
      <c r="AL156" s="283">
        <v>0</v>
      </c>
      <c r="AM156" s="283">
        <v>0.48629464518439303</v>
      </c>
      <c r="AN156" s="283">
        <v>0</v>
      </c>
      <c r="AO156" s="283">
        <v>5.1658270427951196</v>
      </c>
      <c r="AP156" s="283">
        <v>1.1915203545854101</v>
      </c>
      <c r="AQ156" s="283">
        <v>0.16402806802610301</v>
      </c>
      <c r="AR156" s="283">
        <v>0.45040429223992201</v>
      </c>
      <c r="AS156" s="283">
        <v>0.107659726228073</v>
      </c>
      <c r="AT156" s="283"/>
      <c r="AU156" s="283">
        <v>29.362417420625601</v>
      </c>
      <c r="AV156" s="283">
        <v>10.9015793330255</v>
      </c>
      <c r="AW156" s="283">
        <v>28.511195509466202</v>
      </c>
      <c r="AX156" s="283">
        <v>2.1249845358319499</v>
      </c>
      <c r="AY156" s="283">
        <v>0</v>
      </c>
      <c r="AZ156" s="283">
        <v>0.16402806802610301</v>
      </c>
      <c r="BA156" s="283">
        <v>0.53032312175913199</v>
      </c>
      <c r="BB156" s="283">
        <v>1.4564441100390699</v>
      </c>
      <c r="BC156" s="283">
        <v>1.4564441100390699</v>
      </c>
    </row>
    <row r="157" spans="1:55" x14ac:dyDescent="0.2">
      <c r="A157" s="282">
        <v>21860</v>
      </c>
      <c r="B157" s="282" t="s">
        <v>445</v>
      </c>
      <c r="C157" s="283">
        <v>69.587546741952394</v>
      </c>
      <c r="D157" s="283">
        <v>57749184.080179997</v>
      </c>
      <c r="E157" s="283">
        <v>29.058730161225501</v>
      </c>
      <c r="F157" s="283">
        <v>8.1245778219975193</v>
      </c>
      <c r="G157" s="283">
        <v>1.1172379554699801</v>
      </c>
      <c r="H157" s="283">
        <v>3.5684987747573902</v>
      </c>
      <c r="I157" s="283">
        <v>0.92966134404192102</v>
      </c>
      <c r="J157" s="283">
        <v>5.1973780461118997</v>
      </c>
      <c r="K157" s="283">
        <v>28.717982640476301</v>
      </c>
      <c r="L157" s="283">
        <v>2.45792230667773E-2</v>
      </c>
      <c r="M157" s="283">
        <v>16.79</v>
      </c>
      <c r="N157" s="283">
        <v>0.368948287779578</v>
      </c>
      <c r="O157" s="283">
        <v>0.368948287779578</v>
      </c>
      <c r="P157" s="283">
        <v>0.18757661142805501</v>
      </c>
      <c r="Q157" s="283">
        <v>0.469280054174531</v>
      </c>
      <c r="R157" s="283">
        <v>0</v>
      </c>
      <c r="S157" s="283">
        <v>0</v>
      </c>
      <c r="T157" s="283">
        <v>0</v>
      </c>
      <c r="U157" s="283">
        <v>0</v>
      </c>
      <c r="V157" s="283">
        <v>0</v>
      </c>
      <c r="W157" s="283">
        <v>2.45792230667773E-2</v>
      </c>
      <c r="X157" s="283">
        <v>16.79</v>
      </c>
      <c r="Y157" s="283">
        <v>4.6399999999999997E-2</v>
      </c>
      <c r="Z157" s="283">
        <v>0.368948287779578</v>
      </c>
      <c r="AA157" s="283">
        <v>5.1973780461118997</v>
      </c>
      <c r="AB157" s="283">
        <v>0.61474395902020695</v>
      </c>
      <c r="AC157" s="283">
        <v>0</v>
      </c>
      <c r="AD157" s="283">
        <v>0</v>
      </c>
      <c r="AE157" s="283">
        <v>0</v>
      </c>
      <c r="AF157" s="283">
        <v>0</v>
      </c>
      <c r="AG157" s="283">
        <v>0</v>
      </c>
      <c r="AH157" s="283">
        <v>0</v>
      </c>
      <c r="AI157" s="283">
        <v>82967173.320180103</v>
      </c>
      <c r="AJ157" s="283">
        <v>22.215721713949101</v>
      </c>
      <c r="AK157" s="283">
        <v>47.3718250280034</v>
      </c>
      <c r="AL157" s="283">
        <v>0</v>
      </c>
      <c r="AM157" s="283">
        <v>0</v>
      </c>
      <c r="AN157" s="283">
        <v>0</v>
      </c>
      <c r="AO157" s="283">
        <v>0</v>
      </c>
      <c r="AP157" s="283">
        <v>0</v>
      </c>
      <c r="AQ157" s="283">
        <v>0.56071305626234302</v>
      </c>
      <c r="AR157" s="283">
        <v>0</v>
      </c>
      <c r="AS157" s="283">
        <v>0</v>
      </c>
      <c r="AT157" s="283"/>
      <c r="AU157" s="283">
        <v>29.058730161225501</v>
      </c>
      <c r="AV157" s="283">
        <v>0.368948287779578</v>
      </c>
      <c r="AW157" s="283">
        <v>29.0341509381587</v>
      </c>
      <c r="AX157" s="283">
        <v>0.56071305626234302</v>
      </c>
      <c r="AY157" s="283">
        <v>0</v>
      </c>
      <c r="AZ157" s="283">
        <v>0.56071305626234302</v>
      </c>
      <c r="BA157" s="283">
        <v>0</v>
      </c>
      <c r="BB157" s="283">
        <v>0</v>
      </c>
      <c r="BC157" s="283">
        <v>0</v>
      </c>
    </row>
    <row r="158" spans="1:55" x14ac:dyDescent="0.2">
      <c r="A158" s="282">
        <v>21878</v>
      </c>
      <c r="B158" s="282" t="s">
        <v>249</v>
      </c>
      <c r="C158" s="283">
        <v>25.2208961072953</v>
      </c>
      <c r="D158" s="283">
        <v>62117509.530000001</v>
      </c>
      <c r="E158" s="283">
        <v>46.640349491075398</v>
      </c>
      <c r="F158" s="283">
        <v>7.9696315342677302</v>
      </c>
      <c r="G158" s="283">
        <v>20.536278210094501</v>
      </c>
      <c r="H158" s="283">
        <v>6.1272349337497998</v>
      </c>
      <c r="I158" s="283">
        <v>17.872146257019999</v>
      </c>
      <c r="J158" s="283">
        <v>7.0448216426719297</v>
      </c>
      <c r="K158" s="283">
        <v>15.6620375635401</v>
      </c>
      <c r="L158" s="283">
        <v>12.1596815236989</v>
      </c>
      <c r="M158" s="283">
        <v>10.769581097851299</v>
      </c>
      <c r="N158" s="283">
        <v>30.331051052462399</v>
      </c>
      <c r="O158" s="283">
        <v>29.6732844470001</v>
      </c>
      <c r="P158" s="283">
        <v>2.6641319530744698</v>
      </c>
      <c r="Q158" s="283">
        <v>0.32073734387812802</v>
      </c>
      <c r="R158" s="283">
        <v>5.9856880880150696</v>
      </c>
      <c r="S158" s="283">
        <v>7.9118138914809205E-2</v>
      </c>
      <c r="T158" s="283">
        <v>9.3392632970285607</v>
      </c>
      <c r="U158" s="283">
        <v>10.2962977114758</v>
      </c>
      <c r="V158" s="283">
        <v>1.3665044408802001</v>
      </c>
      <c r="W158" s="283">
        <v>2.8204182266703901</v>
      </c>
      <c r="X158" s="283">
        <v>12.3367664598209</v>
      </c>
      <c r="Y158" s="283">
        <v>-0.42721694457085002</v>
      </c>
      <c r="Z158" s="283">
        <v>8.4506220463749298</v>
      </c>
      <c r="AA158" s="283">
        <v>3.4514304172800401</v>
      </c>
      <c r="AB158" s="283">
        <v>5.3996352923584903</v>
      </c>
      <c r="AC158" s="283">
        <v>15.265392961504901</v>
      </c>
      <c r="AD158" s="283">
        <v>3.7988231975831601</v>
      </c>
      <c r="AE158" s="283">
        <v>0.18532817944838101</v>
      </c>
      <c r="AF158" s="283">
        <v>0.47231107949796702</v>
      </c>
      <c r="AG158" s="283">
        <v>3.1873858269316702</v>
      </c>
      <c r="AH158" s="283">
        <v>5.7840996356977303</v>
      </c>
      <c r="AI158" s="283">
        <v>244755972.23899001</v>
      </c>
      <c r="AJ158" s="283">
        <v>7.5148875239519501</v>
      </c>
      <c r="AK158" s="283">
        <v>17.706008583343301</v>
      </c>
      <c r="AL158" s="283">
        <v>0</v>
      </c>
      <c r="AM158" s="283">
        <v>0</v>
      </c>
      <c r="AN158" s="283">
        <v>0.64034795223676999</v>
      </c>
      <c r="AO158" s="283">
        <v>0</v>
      </c>
      <c r="AP158" s="283">
        <v>0</v>
      </c>
      <c r="AQ158" s="283">
        <v>8.2260913616495998E-2</v>
      </c>
      <c r="AR158" s="283">
        <v>0</v>
      </c>
      <c r="AS158" s="283">
        <v>2.66936453657096E-2</v>
      </c>
      <c r="AT158" s="283"/>
      <c r="AU158" s="283">
        <v>41.477798216341903</v>
      </c>
      <c r="AV158" s="283">
        <v>29.6465908016344</v>
      </c>
      <c r="AW158" s="283">
        <v>28.554538302900198</v>
      </c>
      <c r="AX158" s="283">
        <v>0.35317120625645798</v>
      </c>
      <c r="AY158" s="283">
        <v>0</v>
      </c>
      <c r="AZ158" s="283">
        <v>8.2260913616495998E-2</v>
      </c>
      <c r="BA158" s="283">
        <v>0.48605989358400098</v>
      </c>
      <c r="BB158" s="283">
        <v>0</v>
      </c>
      <c r="BC158" s="283">
        <v>0</v>
      </c>
    </row>
    <row r="159" spans="1:55" x14ac:dyDescent="0.2">
      <c r="A159" s="282">
        <v>21886</v>
      </c>
      <c r="B159" s="282" t="s">
        <v>446</v>
      </c>
      <c r="C159" s="283">
        <v>47.402890483664102</v>
      </c>
      <c r="D159" s="283">
        <v>192136868.330284</v>
      </c>
      <c r="E159" s="283">
        <v>37.2324494029872</v>
      </c>
      <c r="F159" s="283">
        <v>8.2039501791307305</v>
      </c>
      <c r="G159" s="283">
        <v>7.6134555601827998</v>
      </c>
      <c r="H159" s="283">
        <v>5.1596136981274796</v>
      </c>
      <c r="I159" s="283">
        <v>6.8863450786786498</v>
      </c>
      <c r="J159" s="283">
        <v>5.7245320775514497</v>
      </c>
      <c r="K159" s="283">
        <v>23.289979582019502</v>
      </c>
      <c r="L159" s="283">
        <v>1.8413357614144199</v>
      </c>
      <c r="M159" s="283">
        <v>13.7845631120622</v>
      </c>
      <c r="N159" s="283">
        <v>19.708280590205899</v>
      </c>
      <c r="O159" s="283">
        <v>19.1095314347053</v>
      </c>
      <c r="P159" s="283">
        <v>0.72711048150414903</v>
      </c>
      <c r="Q159" s="283">
        <v>0.24081532331191199</v>
      </c>
      <c r="R159" s="283">
        <v>5.5843804799219203</v>
      </c>
      <c r="S159" s="283">
        <v>0</v>
      </c>
      <c r="T159" s="283">
        <v>1.4669868726106201</v>
      </c>
      <c r="U159" s="283">
        <v>13.0618452445927</v>
      </c>
      <c r="V159" s="283">
        <v>1.7376687149388801</v>
      </c>
      <c r="W159" s="283">
        <v>0.37434888880380401</v>
      </c>
      <c r="X159" s="283">
        <v>16.616727587203801</v>
      </c>
      <c r="Y159" s="283">
        <v>2.8049907173636701E-2</v>
      </c>
      <c r="Z159" s="283">
        <v>5.2128143175131001</v>
      </c>
      <c r="AA159" s="283">
        <v>3.6596700969279601</v>
      </c>
      <c r="AB159" s="283">
        <v>4.3896942986708698</v>
      </c>
      <c r="AC159" s="283">
        <v>8.2722579429223195</v>
      </c>
      <c r="AD159" s="283">
        <v>3.6256681832898798</v>
      </c>
      <c r="AE159" s="283">
        <v>0.351913690316079</v>
      </c>
      <c r="AF159" s="283">
        <v>0.42309629798220499</v>
      </c>
      <c r="AG159" s="283">
        <v>3.9422438128792501</v>
      </c>
      <c r="AH159" s="283">
        <v>6.2217453243634999</v>
      </c>
      <c r="AI159" s="283">
        <v>400591120.75980401</v>
      </c>
      <c r="AJ159" s="283">
        <v>13.683870712222401</v>
      </c>
      <c r="AK159" s="283">
        <v>33.719019771441701</v>
      </c>
      <c r="AL159" s="283">
        <v>0</v>
      </c>
      <c r="AM159" s="283">
        <v>0</v>
      </c>
      <c r="AN159" s="283">
        <v>0.64205603091813102</v>
      </c>
      <c r="AO159" s="283">
        <v>0.19119977626656601</v>
      </c>
      <c r="AP159" s="283">
        <v>0.19119977626656601</v>
      </c>
      <c r="AQ159" s="283">
        <v>0.206543888554928</v>
      </c>
      <c r="AR159" s="283">
        <v>0</v>
      </c>
      <c r="AS159" s="283">
        <v>4.4736288050674103E-2</v>
      </c>
      <c r="AT159" s="283"/>
      <c r="AU159" s="283">
        <v>31.070663776226802</v>
      </c>
      <c r="AV159" s="283">
        <v>19.0647951466546</v>
      </c>
      <c r="AW159" s="283">
        <v>28.5858425712611</v>
      </c>
      <c r="AX159" s="283">
        <v>0.91472461252146997</v>
      </c>
      <c r="AY159" s="283">
        <v>0</v>
      </c>
      <c r="AZ159" s="283">
        <v>0.206543888554928</v>
      </c>
      <c r="BA159" s="283">
        <v>0.33244176604034698</v>
      </c>
      <c r="BB159" s="283">
        <v>0</v>
      </c>
      <c r="BC159" s="283">
        <v>0</v>
      </c>
    </row>
    <row r="160" spans="1:55" x14ac:dyDescent="0.2">
      <c r="A160" s="282">
        <v>21894</v>
      </c>
      <c r="B160" s="282" t="s">
        <v>447</v>
      </c>
      <c r="C160" s="283">
        <v>55.9372887561859</v>
      </c>
      <c r="D160" s="283">
        <v>19949846.23</v>
      </c>
      <c r="E160" s="283">
        <v>18.282740341546301</v>
      </c>
      <c r="F160" s="283">
        <v>5.2209883721622097</v>
      </c>
      <c r="G160" s="283">
        <v>16.792724632569801</v>
      </c>
      <c r="H160" s="283">
        <v>5.49538324842195</v>
      </c>
      <c r="I160" s="283">
        <v>15.365672617398101</v>
      </c>
      <c r="J160" s="283">
        <v>6.0057545103770602</v>
      </c>
      <c r="K160" s="283">
        <v>24.960106265708799</v>
      </c>
      <c r="L160" s="283">
        <v>12.759302701024</v>
      </c>
      <c r="M160" s="283">
        <v>9.0142462281371607</v>
      </c>
      <c r="N160" s="283">
        <v>29.414919630837801</v>
      </c>
      <c r="O160" s="283">
        <v>28.667323615296599</v>
      </c>
      <c r="P160" s="283">
        <v>1.4270520151716799</v>
      </c>
      <c r="Q160" s="283">
        <v>0.48041055079018302</v>
      </c>
      <c r="R160" s="283">
        <v>8.2553713300918403</v>
      </c>
      <c r="S160" s="283">
        <v>6.8296983882136605E-2</v>
      </c>
      <c r="T160" s="283">
        <v>9.0768521934456299</v>
      </c>
      <c r="U160" s="283">
        <v>7.9144971714480503</v>
      </c>
      <c r="V160" s="283">
        <v>1.0578326436407699</v>
      </c>
      <c r="W160" s="283">
        <v>3.68245050757838</v>
      </c>
      <c r="X160" s="283">
        <v>11.725011686329999</v>
      </c>
      <c r="Y160" s="283">
        <v>-0.46529546963775598</v>
      </c>
      <c r="Z160" s="283">
        <v>6.2888204239525098</v>
      </c>
      <c r="AA160" s="283">
        <v>3.2508062304297698</v>
      </c>
      <c r="AB160" s="283">
        <v>3.87525654011483</v>
      </c>
      <c r="AC160" s="283">
        <v>14.600289833967899</v>
      </c>
      <c r="AD160" s="283">
        <v>3.5805590226819799</v>
      </c>
      <c r="AE160" s="283">
        <v>0.21438910215058599</v>
      </c>
      <c r="AF160" s="283">
        <v>0.27043804282550199</v>
      </c>
      <c r="AG160" s="283">
        <v>2.56236975590254</v>
      </c>
      <c r="AH160" s="283">
        <v>5.1378625050258799</v>
      </c>
      <c r="AI160" s="283">
        <v>35664664.258139998</v>
      </c>
      <c r="AJ160" s="283">
        <v>16.547690445881599</v>
      </c>
      <c r="AK160" s="283">
        <v>39.389598310304301</v>
      </c>
      <c r="AL160" s="283">
        <v>0</v>
      </c>
      <c r="AM160" s="283">
        <v>0</v>
      </c>
      <c r="AN160" s="283">
        <v>2.0519260596515299</v>
      </c>
      <c r="AO160" s="283">
        <v>0</v>
      </c>
      <c r="AP160" s="283">
        <v>0</v>
      </c>
      <c r="AQ160" s="283">
        <v>0</v>
      </c>
      <c r="AR160" s="283">
        <v>0</v>
      </c>
      <c r="AS160" s="283">
        <v>0.124876543566045</v>
      </c>
      <c r="AT160" s="283"/>
      <c r="AU160" s="283">
        <v>13.7000722440134</v>
      </c>
      <c r="AV160" s="283">
        <v>28.5424470717305</v>
      </c>
      <c r="AW160" s="283">
        <v>0</v>
      </c>
      <c r="AX160" s="283">
        <v>0</v>
      </c>
      <c r="AY160" s="283">
        <v>0</v>
      </c>
      <c r="AZ160" s="283">
        <v>0</v>
      </c>
      <c r="BA160" s="283">
        <v>0.34867744471088802</v>
      </c>
      <c r="BB160" s="283">
        <v>0</v>
      </c>
      <c r="BC160" s="283">
        <v>0</v>
      </c>
    </row>
    <row r="161" spans="1:55" x14ac:dyDescent="0.2">
      <c r="A161" s="282">
        <v>21908</v>
      </c>
      <c r="B161" s="282" t="s">
        <v>448</v>
      </c>
      <c r="C161" s="283">
        <v>97.066038368954807</v>
      </c>
      <c r="D161" s="283">
        <v>995405.06</v>
      </c>
      <c r="E161" s="283">
        <v>0</v>
      </c>
      <c r="F161" s="283">
        <v>0</v>
      </c>
      <c r="G161" s="283">
        <v>1.85974132120034</v>
      </c>
      <c r="H161" s="283">
        <v>1E-8</v>
      </c>
      <c r="I161" s="283">
        <v>0</v>
      </c>
      <c r="J161" s="283">
        <v>0</v>
      </c>
      <c r="K161" s="283">
        <v>29.6772091836214</v>
      </c>
      <c r="L161" s="283">
        <v>0</v>
      </c>
      <c r="M161" s="283">
        <v>0</v>
      </c>
      <c r="N161" s="283">
        <v>0</v>
      </c>
      <c r="O161" s="283">
        <v>0</v>
      </c>
      <c r="P161" s="283">
        <v>1.85974132120034</v>
      </c>
      <c r="Q161" s="283">
        <v>1.2598764484526499</v>
      </c>
      <c r="R161" s="283">
        <v>0</v>
      </c>
      <c r="S161" s="283">
        <v>0</v>
      </c>
      <c r="T161" s="283">
        <v>0</v>
      </c>
      <c r="U161" s="283">
        <v>0</v>
      </c>
      <c r="V161" s="283">
        <v>0</v>
      </c>
      <c r="W161" s="283">
        <v>0</v>
      </c>
      <c r="X161" s="283">
        <v>0</v>
      </c>
      <c r="Y161" s="283">
        <v>0</v>
      </c>
      <c r="Z161" s="283">
        <v>0</v>
      </c>
      <c r="AA161" s="283">
        <v>0</v>
      </c>
      <c r="AB161" s="283">
        <v>0</v>
      </c>
      <c r="AC161" s="283">
        <v>0</v>
      </c>
      <c r="AD161" s="283">
        <v>0</v>
      </c>
      <c r="AE161" s="283">
        <v>0</v>
      </c>
      <c r="AF161" s="283">
        <v>0</v>
      </c>
      <c r="AG161" s="283">
        <v>0</v>
      </c>
      <c r="AH161" s="283">
        <v>0</v>
      </c>
      <c r="AI161" s="283">
        <v>1025492.62</v>
      </c>
      <c r="AJ161" s="283">
        <v>29.3852382867465</v>
      </c>
      <c r="AK161" s="283">
        <v>67.680800082208293</v>
      </c>
      <c r="AL161" s="283">
        <v>0</v>
      </c>
      <c r="AM161" s="283">
        <v>0</v>
      </c>
      <c r="AN161" s="283">
        <v>0</v>
      </c>
      <c r="AO161" s="283">
        <v>0</v>
      </c>
      <c r="AP161" s="283">
        <v>0</v>
      </c>
      <c r="AQ161" s="283">
        <v>0</v>
      </c>
      <c r="AR161" s="283">
        <v>0</v>
      </c>
      <c r="AS161" s="283">
        <v>0</v>
      </c>
      <c r="AT161" s="283"/>
      <c r="AU161" s="283">
        <v>0</v>
      </c>
      <c r="AV161" s="283">
        <v>0</v>
      </c>
      <c r="AW161" s="283">
        <v>0</v>
      </c>
      <c r="AX161" s="283">
        <v>0</v>
      </c>
      <c r="AY161" s="283">
        <v>0</v>
      </c>
      <c r="AZ161" s="283">
        <v>0</v>
      </c>
      <c r="BA161" s="283">
        <v>0</v>
      </c>
      <c r="BB161" s="283">
        <v>0</v>
      </c>
      <c r="BC161" s="283">
        <v>0</v>
      </c>
    </row>
    <row r="162" spans="1:55" x14ac:dyDescent="0.2">
      <c r="A162" s="282">
        <v>21916</v>
      </c>
      <c r="B162" s="282" t="s">
        <v>449</v>
      </c>
      <c r="C162" s="283">
        <v>24.8404062015675</v>
      </c>
      <c r="D162" s="283">
        <v>1172698.33</v>
      </c>
      <c r="E162" s="283">
        <v>30.184000568760901</v>
      </c>
      <c r="F162" s="283">
        <v>5.8873325925154996</v>
      </c>
      <c r="G162" s="283">
        <v>32.618003532884799</v>
      </c>
      <c r="H162" s="283">
        <v>5.7556691468589296</v>
      </c>
      <c r="I162" s="283">
        <v>28.420005340044401</v>
      </c>
      <c r="J162" s="283">
        <v>6.6058550756094903</v>
      </c>
      <c r="K162" s="283">
        <v>15.781494107465299</v>
      </c>
      <c r="L162" s="283">
        <v>29.300890991427799</v>
      </c>
      <c r="M162" s="283">
        <v>8.7760166573419305</v>
      </c>
      <c r="N162" s="283">
        <v>40.9121958301753</v>
      </c>
      <c r="O162" s="283">
        <v>37.858009629549201</v>
      </c>
      <c r="P162" s="283">
        <v>4.1979981928404699</v>
      </c>
      <c r="Q162" s="283">
        <v>0.58792052944638296</v>
      </c>
      <c r="R162" s="283">
        <v>11.323375164726601</v>
      </c>
      <c r="S162" s="283">
        <v>0.36853962885576103</v>
      </c>
      <c r="T162" s="283">
        <v>19.030920636115201</v>
      </c>
      <c r="U162" s="283">
        <v>8.1507030667886298</v>
      </c>
      <c r="V162" s="283">
        <v>1.0754170204762901</v>
      </c>
      <c r="W162" s="283">
        <v>10.2699703553126</v>
      </c>
      <c r="X162" s="283">
        <v>9.9347632654417399</v>
      </c>
      <c r="Y162" s="283">
        <v>-0.69662052748445902</v>
      </c>
      <c r="Z162" s="283">
        <v>9.3890847039291305</v>
      </c>
      <c r="AA162" s="283">
        <v>3.47457226774547</v>
      </c>
      <c r="AB162" s="283">
        <v>5.0375343731267002</v>
      </c>
      <c r="AC162" s="283">
        <v>19.914030213448299</v>
      </c>
      <c r="AD162" s="283">
        <v>3.8000106099434099</v>
      </c>
      <c r="AE162" s="283">
        <v>8.06068272991982E-2</v>
      </c>
      <c r="AF162" s="283">
        <v>0.28570574807124999</v>
      </c>
      <c r="AG162" s="283">
        <v>2.2004515579438602</v>
      </c>
      <c r="AH162" s="283">
        <v>5.2643662151532098</v>
      </c>
      <c r="AI162" s="283">
        <v>4720930.5696700001</v>
      </c>
      <c r="AJ162" s="283">
        <v>7.4121479830291204</v>
      </c>
      <c r="AK162" s="283">
        <v>17.4282582185383</v>
      </c>
      <c r="AL162" s="283">
        <v>0.331858301425838</v>
      </c>
      <c r="AM162" s="283">
        <v>0</v>
      </c>
      <c r="AN162" s="283">
        <v>0.21923559025617001</v>
      </c>
      <c r="AO162" s="283">
        <v>0</v>
      </c>
      <c r="AP162" s="283">
        <v>0</v>
      </c>
      <c r="AQ162" s="283">
        <v>0</v>
      </c>
      <c r="AR162" s="283">
        <v>0</v>
      </c>
      <c r="AS162" s="283">
        <v>0</v>
      </c>
      <c r="AT162" s="283"/>
      <c r="AU162" s="283">
        <v>32.723616820909697</v>
      </c>
      <c r="AV162" s="283">
        <v>37.858009629549201</v>
      </c>
      <c r="AW162" s="283">
        <v>0</v>
      </c>
      <c r="AX162" s="283">
        <v>0</v>
      </c>
      <c r="AY162" s="283">
        <v>0</v>
      </c>
      <c r="AZ162" s="283">
        <v>0</v>
      </c>
      <c r="BA162" s="283">
        <v>0.30002877167901398</v>
      </c>
      <c r="BB162" s="283">
        <v>0</v>
      </c>
      <c r="BC162" s="283">
        <v>0</v>
      </c>
    </row>
    <row r="163" spans="1:55" x14ac:dyDescent="0.2">
      <c r="A163" s="282">
        <v>21924</v>
      </c>
      <c r="B163" s="282" t="s">
        <v>450</v>
      </c>
      <c r="C163" s="283">
        <v>46.8086896268616</v>
      </c>
      <c r="D163" s="283">
        <v>3579080.31</v>
      </c>
      <c r="E163" s="283">
        <v>22.538627584992199</v>
      </c>
      <c r="F163" s="283">
        <v>5.3448432830186698</v>
      </c>
      <c r="G163" s="283">
        <v>25.2861923299761</v>
      </c>
      <c r="H163" s="283">
        <v>5.4107377492984297</v>
      </c>
      <c r="I163" s="283">
        <v>21.962140305032499</v>
      </c>
      <c r="J163" s="283">
        <v>6.2296731303201298</v>
      </c>
      <c r="K163" s="283">
        <v>23.386329993782301</v>
      </c>
      <c r="L163" s="283">
        <v>19.805012667419899</v>
      </c>
      <c r="M163" s="283">
        <v>8.3193798641940599</v>
      </c>
      <c r="N163" s="283">
        <v>32.113103498377399</v>
      </c>
      <c r="O163" s="283">
        <v>31.290454725635701</v>
      </c>
      <c r="P163" s="283">
        <v>3.3240520249436201</v>
      </c>
      <c r="Q163" s="283">
        <v>-2.0089284262657801</v>
      </c>
      <c r="R163" s="283">
        <v>7.2233998610716004</v>
      </c>
      <c r="S163" s="283">
        <v>9.10179058231807E-2</v>
      </c>
      <c r="T163" s="283">
        <v>11.9323016291166</v>
      </c>
      <c r="U163" s="283">
        <v>8.4493402780521691</v>
      </c>
      <c r="V163" s="283">
        <v>1.10469646038944</v>
      </c>
      <c r="W163" s="283">
        <v>7.8727110383033203</v>
      </c>
      <c r="X163" s="283">
        <v>8.1224049148462392</v>
      </c>
      <c r="Y163" s="283">
        <v>-0.81451011343950197</v>
      </c>
      <c r="Z163" s="283">
        <v>10.029838675915901</v>
      </c>
      <c r="AA163" s="283">
        <v>3.58897882019345</v>
      </c>
      <c r="AB163" s="283">
        <v>3.1344236876983902</v>
      </c>
      <c r="AC163" s="283">
        <v>14.6659165466889</v>
      </c>
      <c r="AD163" s="283">
        <v>3.85383929095017</v>
      </c>
      <c r="AE163" s="283">
        <v>0.120781591665446</v>
      </c>
      <c r="AF163" s="283">
        <v>0.19394841470095001</v>
      </c>
      <c r="AG163" s="283">
        <v>2.4729308493923701</v>
      </c>
      <c r="AH163" s="283">
        <v>4.2119303075053596</v>
      </c>
      <c r="AI163" s="283">
        <v>7646187.7880600002</v>
      </c>
      <c r="AJ163" s="283">
        <v>14.0363742004341</v>
      </c>
      <c r="AK163" s="283">
        <v>32.772315426427497</v>
      </c>
      <c r="AL163" s="283">
        <v>0</v>
      </c>
      <c r="AM163" s="283">
        <v>0.86645530866315801</v>
      </c>
      <c r="AN163" s="283">
        <v>0.25039876773491798</v>
      </c>
      <c r="AO163" s="283">
        <v>0</v>
      </c>
      <c r="AP163" s="283">
        <v>0</v>
      </c>
      <c r="AQ163" s="283">
        <v>0</v>
      </c>
      <c r="AR163" s="283">
        <v>0</v>
      </c>
      <c r="AS163" s="283">
        <v>0</v>
      </c>
      <c r="AT163" s="283"/>
      <c r="AU163" s="283">
        <v>20.7186793459848</v>
      </c>
      <c r="AV163" s="283">
        <v>31.290454725635701</v>
      </c>
      <c r="AW163" s="283">
        <v>0</v>
      </c>
      <c r="AX163" s="283">
        <v>0</v>
      </c>
      <c r="AY163" s="283">
        <v>0</v>
      </c>
      <c r="AZ163" s="283">
        <v>0</v>
      </c>
      <c r="BA163" s="283">
        <v>0</v>
      </c>
      <c r="BB163" s="283">
        <v>0</v>
      </c>
      <c r="BC163" s="283">
        <v>0</v>
      </c>
    </row>
    <row r="164" spans="1:55" x14ac:dyDescent="0.2">
      <c r="A164" s="282">
        <v>21932</v>
      </c>
      <c r="B164" s="282" t="s">
        <v>451</v>
      </c>
      <c r="C164" s="283">
        <v>46.245406088962</v>
      </c>
      <c r="D164" s="283">
        <v>242487070.75898001</v>
      </c>
      <c r="E164" s="283">
        <v>44.2804098964994</v>
      </c>
      <c r="F164" s="283">
        <v>7.64511127481921</v>
      </c>
      <c r="G164" s="283">
        <v>47.246946489261802</v>
      </c>
      <c r="H164" s="283">
        <v>3.0698291064427901</v>
      </c>
      <c r="I164" s="283">
        <v>44.827073578123397</v>
      </c>
      <c r="J164" s="283">
        <v>3.2355453021437999</v>
      </c>
      <c r="K164" s="283">
        <v>11.963441192546901</v>
      </c>
      <c r="L164" s="283">
        <v>60.519388986034301</v>
      </c>
      <c r="M164" s="283">
        <v>4.0259093165879403</v>
      </c>
      <c r="N164" s="283">
        <v>0</v>
      </c>
      <c r="O164" s="283">
        <v>0</v>
      </c>
      <c r="P164" s="283">
        <v>2.4198729111383899</v>
      </c>
      <c r="Q164" s="283">
        <v>5.1884402819353799</v>
      </c>
      <c r="R164" s="283">
        <v>2.13178925504682</v>
      </c>
      <c r="S164" s="283">
        <v>0.11480681561556499</v>
      </c>
      <c r="T164" s="283">
        <v>44.827073578123397</v>
      </c>
      <c r="U164" s="283">
        <v>3.2355453021437999</v>
      </c>
      <c r="V164" s="283">
        <v>0.40128820144917299</v>
      </c>
      <c r="W164" s="283">
        <v>15.6923154079109</v>
      </c>
      <c r="X164" s="283">
        <v>6.2836835779392599</v>
      </c>
      <c r="Y164" s="283">
        <v>-1.08905781839131</v>
      </c>
      <c r="Z164" s="283">
        <v>0</v>
      </c>
      <c r="AA164" s="283">
        <v>0</v>
      </c>
      <c r="AB164" s="283">
        <v>0</v>
      </c>
      <c r="AC164" s="283">
        <v>0</v>
      </c>
      <c r="AD164" s="283">
        <v>0</v>
      </c>
      <c r="AE164" s="283">
        <v>0</v>
      </c>
      <c r="AF164" s="283">
        <v>0</v>
      </c>
      <c r="AG164" s="283">
        <v>0</v>
      </c>
      <c r="AH164" s="283">
        <v>0</v>
      </c>
      <c r="AI164" s="283">
        <v>521272733.58999997</v>
      </c>
      <c r="AJ164" s="283">
        <v>13.8452057558025</v>
      </c>
      <c r="AK164" s="283">
        <v>32.400200333159503</v>
      </c>
      <c r="AL164" s="283">
        <v>0</v>
      </c>
      <c r="AM164" s="283">
        <v>0</v>
      </c>
      <c r="AN164" s="283">
        <v>0</v>
      </c>
      <c r="AO164" s="283">
        <v>0</v>
      </c>
      <c r="AP164" s="283">
        <v>0</v>
      </c>
      <c r="AQ164" s="283">
        <v>0</v>
      </c>
      <c r="AR164" s="283">
        <v>0</v>
      </c>
      <c r="AS164" s="283">
        <v>0</v>
      </c>
      <c r="AT164" s="283"/>
      <c r="AU164" s="283">
        <v>91.354079545285202</v>
      </c>
      <c r="AV164" s="283">
        <v>0</v>
      </c>
      <c r="AW164" s="283">
        <v>28.588094488588499</v>
      </c>
      <c r="AX164" s="283">
        <v>0</v>
      </c>
      <c r="AY164" s="283">
        <v>0</v>
      </c>
      <c r="AZ164" s="283">
        <v>0</v>
      </c>
      <c r="BA164" s="283">
        <v>0</v>
      </c>
      <c r="BB164" s="283">
        <v>0</v>
      </c>
      <c r="BC164" s="283">
        <v>0</v>
      </c>
    </row>
    <row r="165" spans="1:55" x14ac:dyDescent="0.2">
      <c r="A165" s="282">
        <v>21941</v>
      </c>
      <c r="B165" s="282" t="s">
        <v>452</v>
      </c>
      <c r="C165" s="283">
        <v>0</v>
      </c>
      <c r="D165" s="283">
        <v>0</v>
      </c>
      <c r="E165" s="283">
        <v>48.108232068810302</v>
      </c>
      <c r="F165" s="283">
        <v>6.7292558688695401</v>
      </c>
      <c r="G165" s="283">
        <v>51.392414494256698</v>
      </c>
      <c r="H165" s="283">
        <v>4.7843759123923597</v>
      </c>
      <c r="I165" s="283">
        <v>48.925185234368001</v>
      </c>
      <c r="J165" s="283">
        <v>5.0256448521525696</v>
      </c>
      <c r="K165" s="283">
        <v>0.49935343693310003</v>
      </c>
      <c r="L165" s="283">
        <v>97.033417303178297</v>
      </c>
      <c r="M165" s="283">
        <v>5.8702787568941499</v>
      </c>
      <c r="N165" s="283">
        <v>0</v>
      </c>
      <c r="O165" s="283">
        <v>0</v>
      </c>
      <c r="P165" s="283">
        <v>2.4672292598886498</v>
      </c>
      <c r="Q165" s="283">
        <v>9.54850068973437E-3</v>
      </c>
      <c r="R165" s="283">
        <v>0</v>
      </c>
      <c r="S165" s="283">
        <v>0.48980493624336502</v>
      </c>
      <c r="T165" s="283">
        <v>48.925185234368001</v>
      </c>
      <c r="U165" s="283">
        <v>5.0256448521525803</v>
      </c>
      <c r="V165" s="283">
        <v>0.624854092918815</v>
      </c>
      <c r="W165" s="283">
        <v>48.108232068810302</v>
      </c>
      <c r="X165" s="283">
        <v>6.7292558688695401</v>
      </c>
      <c r="Y165" s="283">
        <v>-1.0539874913872</v>
      </c>
      <c r="Z165" s="283">
        <v>0</v>
      </c>
      <c r="AA165" s="283">
        <v>0</v>
      </c>
      <c r="AB165" s="283">
        <v>0</v>
      </c>
      <c r="AC165" s="283">
        <v>0</v>
      </c>
      <c r="AD165" s="283">
        <v>0</v>
      </c>
      <c r="AE165" s="283">
        <v>0</v>
      </c>
      <c r="AF165" s="283">
        <v>0</v>
      </c>
      <c r="AG165" s="283">
        <v>0</v>
      </c>
      <c r="AH165" s="283">
        <v>0</v>
      </c>
      <c r="AI165" s="283">
        <v>1420851.34</v>
      </c>
      <c r="AJ165" s="283">
        <v>0</v>
      </c>
      <c r="AK165" s="283">
        <v>0</v>
      </c>
      <c r="AL165" s="283">
        <v>0</v>
      </c>
      <c r="AM165" s="283">
        <v>0</v>
      </c>
      <c r="AN165" s="283">
        <v>0</v>
      </c>
      <c r="AO165" s="283">
        <v>0</v>
      </c>
      <c r="AP165" s="283">
        <v>0</v>
      </c>
      <c r="AQ165" s="283">
        <v>0</v>
      </c>
      <c r="AR165" s="283">
        <v>0</v>
      </c>
      <c r="AS165" s="283">
        <v>0</v>
      </c>
      <c r="AT165" s="283"/>
      <c r="AU165" s="283">
        <v>97.5232222394216</v>
      </c>
      <c r="AV165" s="283">
        <v>0</v>
      </c>
      <c r="AW165" s="283">
        <v>0</v>
      </c>
      <c r="AX165" s="283">
        <v>0</v>
      </c>
      <c r="AY165" s="283">
        <v>0</v>
      </c>
      <c r="AZ165" s="283">
        <v>0</v>
      </c>
      <c r="BA165" s="283">
        <v>0</v>
      </c>
      <c r="BB165" s="283">
        <v>0</v>
      </c>
      <c r="BC165" s="283">
        <v>0</v>
      </c>
    </row>
    <row r="166" spans="1:55" x14ac:dyDescent="0.2">
      <c r="A166" s="282">
        <v>21959</v>
      </c>
      <c r="B166" s="282" t="s">
        <v>453</v>
      </c>
      <c r="C166" s="283">
        <v>0</v>
      </c>
      <c r="D166" s="283">
        <v>0</v>
      </c>
      <c r="E166" s="283">
        <v>97.882582660651195</v>
      </c>
      <c r="F166" s="283">
        <v>11.0015393114167</v>
      </c>
      <c r="G166" s="283">
        <v>2.1174173393487798</v>
      </c>
      <c r="H166" s="283">
        <v>1.0000000000000001E-5</v>
      </c>
      <c r="I166" s="283">
        <v>0</v>
      </c>
      <c r="J166" s="283">
        <v>0</v>
      </c>
      <c r="K166" s="283">
        <v>0</v>
      </c>
      <c r="L166" s="283">
        <v>37.027262531133601</v>
      </c>
      <c r="M166" s="283">
        <v>13.223087910103599</v>
      </c>
      <c r="N166" s="283">
        <v>0</v>
      </c>
      <c r="O166" s="283">
        <v>0</v>
      </c>
      <c r="P166" s="283">
        <v>2.1174173393487798</v>
      </c>
      <c r="Q166" s="283">
        <v>0</v>
      </c>
      <c r="R166" s="283">
        <v>0</v>
      </c>
      <c r="S166" s="283">
        <v>0</v>
      </c>
      <c r="T166" s="283">
        <v>0</v>
      </c>
      <c r="U166" s="283">
        <v>0</v>
      </c>
      <c r="V166" s="283">
        <v>0</v>
      </c>
      <c r="W166" s="283">
        <v>37.027262531133601</v>
      </c>
      <c r="X166" s="283">
        <v>13.223087910103599</v>
      </c>
      <c r="Y166" s="283">
        <v>-0.23635764335374801</v>
      </c>
      <c r="Z166" s="283">
        <v>0</v>
      </c>
      <c r="AA166" s="283">
        <v>0</v>
      </c>
      <c r="AB166" s="283">
        <v>0</v>
      </c>
      <c r="AC166" s="283">
        <v>0</v>
      </c>
      <c r="AD166" s="283">
        <v>0</v>
      </c>
      <c r="AE166" s="283">
        <v>0</v>
      </c>
      <c r="AF166" s="283">
        <v>0</v>
      </c>
      <c r="AG166" s="283">
        <v>0</v>
      </c>
      <c r="AH166" s="283">
        <v>0</v>
      </c>
      <c r="AI166" s="283">
        <v>1208184.5900000001</v>
      </c>
      <c r="AJ166" s="283">
        <v>0</v>
      </c>
      <c r="AK166" s="283">
        <v>0</v>
      </c>
      <c r="AL166" s="283">
        <v>0</v>
      </c>
      <c r="AM166" s="283">
        <v>0</v>
      </c>
      <c r="AN166" s="283">
        <v>0</v>
      </c>
      <c r="AO166" s="283">
        <v>0</v>
      </c>
      <c r="AP166" s="283">
        <v>0</v>
      </c>
      <c r="AQ166" s="283">
        <v>0</v>
      </c>
      <c r="AR166" s="283">
        <v>0</v>
      </c>
      <c r="AS166" s="283">
        <v>0</v>
      </c>
      <c r="AT166" s="283"/>
      <c r="AU166" s="283">
        <v>97.882582660651195</v>
      </c>
      <c r="AV166" s="283">
        <v>0</v>
      </c>
      <c r="AW166" s="283">
        <v>60.855320129517601</v>
      </c>
      <c r="AX166" s="283">
        <v>0</v>
      </c>
      <c r="AY166" s="283">
        <v>0</v>
      </c>
      <c r="AZ166" s="283">
        <v>0</v>
      </c>
      <c r="BA166" s="283">
        <v>0</v>
      </c>
      <c r="BB166" s="283">
        <v>0</v>
      </c>
      <c r="BC166" s="283">
        <v>0</v>
      </c>
    </row>
    <row r="167" spans="1:55" x14ac:dyDescent="0.2">
      <c r="A167" s="282">
        <v>22386</v>
      </c>
      <c r="B167" s="282" t="s">
        <v>30</v>
      </c>
      <c r="C167" s="283">
        <v>0</v>
      </c>
      <c r="D167" s="283">
        <v>0</v>
      </c>
      <c r="E167" s="283">
        <v>0</v>
      </c>
      <c r="F167" s="283">
        <v>0</v>
      </c>
      <c r="G167" s="283">
        <v>0</v>
      </c>
      <c r="H167" s="283">
        <v>0</v>
      </c>
      <c r="I167" s="283">
        <v>0</v>
      </c>
      <c r="J167" s="283">
        <v>0</v>
      </c>
      <c r="K167" s="283">
        <v>0</v>
      </c>
      <c r="L167" s="283">
        <v>0</v>
      </c>
      <c r="M167" s="283">
        <v>0</v>
      </c>
      <c r="N167" s="283">
        <v>0</v>
      </c>
      <c r="O167" s="283">
        <v>0</v>
      </c>
      <c r="P167" s="283">
        <v>0</v>
      </c>
      <c r="Q167" s="283">
        <v>0</v>
      </c>
      <c r="R167" s="283">
        <v>0</v>
      </c>
      <c r="S167" s="283">
        <v>0</v>
      </c>
      <c r="T167" s="283">
        <v>0</v>
      </c>
      <c r="U167" s="283">
        <v>0</v>
      </c>
      <c r="V167" s="283">
        <v>0</v>
      </c>
      <c r="W167" s="283">
        <v>0</v>
      </c>
      <c r="X167" s="283">
        <v>0</v>
      </c>
      <c r="Y167" s="283">
        <v>0</v>
      </c>
      <c r="Z167" s="283">
        <v>0</v>
      </c>
      <c r="AA167" s="283">
        <v>0</v>
      </c>
      <c r="AB167" s="283">
        <v>0</v>
      </c>
      <c r="AC167" s="283">
        <v>0</v>
      </c>
      <c r="AD167" s="283">
        <v>0</v>
      </c>
      <c r="AE167" s="283">
        <v>0</v>
      </c>
      <c r="AF167" s="283">
        <v>0</v>
      </c>
      <c r="AG167" s="283">
        <v>0</v>
      </c>
      <c r="AH167" s="283">
        <v>0</v>
      </c>
      <c r="AI167" s="283">
        <v>0</v>
      </c>
      <c r="AJ167" s="283">
        <v>0</v>
      </c>
      <c r="AK167" s="283">
        <v>0</v>
      </c>
      <c r="AL167" s="283">
        <v>0</v>
      </c>
      <c r="AM167" s="283">
        <v>0</v>
      </c>
      <c r="AN167" s="283">
        <v>0</v>
      </c>
      <c r="AO167" s="283">
        <v>0</v>
      </c>
      <c r="AP167" s="283">
        <v>0</v>
      </c>
      <c r="AQ167" s="283">
        <v>0</v>
      </c>
      <c r="AR167" s="283">
        <v>0</v>
      </c>
      <c r="AS167" s="283">
        <v>0</v>
      </c>
      <c r="AT167" s="283"/>
      <c r="AU167" s="283">
        <v>0</v>
      </c>
      <c r="AV167" s="283">
        <v>0</v>
      </c>
      <c r="AW167" s="283">
        <v>0</v>
      </c>
      <c r="AX167" s="283">
        <v>0</v>
      </c>
      <c r="AY167" s="283">
        <v>0</v>
      </c>
      <c r="AZ167" s="283">
        <v>0</v>
      </c>
      <c r="BA167" s="283">
        <v>0</v>
      </c>
      <c r="BB167" s="283">
        <v>0</v>
      </c>
      <c r="BC167" s="283">
        <v>0</v>
      </c>
    </row>
    <row r="168" spans="1:55" x14ac:dyDescent="0.2">
      <c r="A168" s="282">
        <v>22424</v>
      </c>
      <c r="B168" s="282" t="s">
        <v>454</v>
      </c>
      <c r="C168" s="283">
        <v>0</v>
      </c>
      <c r="D168" s="283">
        <v>0</v>
      </c>
      <c r="E168" s="283">
        <v>88.188166599470307</v>
      </c>
      <c r="F168" s="283">
        <v>11.380702212267099</v>
      </c>
      <c r="G168" s="283">
        <v>11.6082247506776</v>
      </c>
      <c r="H168" s="283">
        <v>6.5343191950512001</v>
      </c>
      <c r="I168" s="283">
        <v>9.5320566778795008</v>
      </c>
      <c r="J168" s="283">
        <v>7.9575529550483104</v>
      </c>
      <c r="K168" s="283">
        <v>0.20360864985214</v>
      </c>
      <c r="L168" s="283">
        <v>77.167908369196596</v>
      </c>
      <c r="M168" s="283">
        <v>13.172471347181</v>
      </c>
      <c r="N168" s="283">
        <v>20.755923558005499</v>
      </c>
      <c r="O168" s="283">
        <v>20.755923558005499</v>
      </c>
      <c r="P168" s="283">
        <v>2.07616807279806</v>
      </c>
      <c r="Q168" s="283">
        <v>0</v>
      </c>
      <c r="R168" s="283">
        <v>0</v>
      </c>
      <c r="S168" s="283">
        <v>0</v>
      </c>
      <c r="T168" s="283">
        <v>3.96575482620492</v>
      </c>
      <c r="U168" s="283">
        <v>13.957825903719201</v>
      </c>
      <c r="V168" s="283">
        <v>1.8664877035377001</v>
      </c>
      <c r="W168" s="283">
        <v>73.202153542991596</v>
      </c>
      <c r="X168" s="283">
        <v>13.129924461985301</v>
      </c>
      <c r="Y168" s="283">
        <v>-0.119769570308254</v>
      </c>
      <c r="Z168" s="283">
        <v>5.5663018516745897</v>
      </c>
      <c r="AA168" s="283">
        <v>3.6826120627250698</v>
      </c>
      <c r="AB168" s="283">
        <v>2.7111266720743501</v>
      </c>
      <c r="AC168" s="283">
        <v>14.986013056478701</v>
      </c>
      <c r="AD168" s="283">
        <v>2.8362791410931099</v>
      </c>
      <c r="AE168" s="283">
        <v>-0.41547153810054899</v>
      </c>
      <c r="AF168" s="283">
        <v>0.20360864985214</v>
      </c>
      <c r="AG168" s="283">
        <v>1.66029855915766</v>
      </c>
      <c r="AH168" s="283">
        <v>4.8794806014477698</v>
      </c>
      <c r="AI168" s="283">
        <v>1134411.53</v>
      </c>
      <c r="AJ168" s="283">
        <v>0</v>
      </c>
      <c r="AK168" s="283">
        <v>0</v>
      </c>
      <c r="AL168" s="283">
        <v>0</v>
      </c>
      <c r="AM168" s="283">
        <v>0</v>
      </c>
      <c r="AN168" s="283">
        <v>0</v>
      </c>
      <c r="AO168" s="283">
        <v>0</v>
      </c>
      <c r="AP168" s="283">
        <v>0</v>
      </c>
      <c r="AQ168" s="283">
        <v>0</v>
      </c>
      <c r="AR168" s="283">
        <v>0</v>
      </c>
      <c r="AS168" s="283">
        <v>0</v>
      </c>
      <c r="AT168" s="283"/>
      <c r="AU168" s="283">
        <v>77.167908369196596</v>
      </c>
      <c r="AV168" s="283">
        <v>20.755923558005499</v>
      </c>
      <c r="AW168" s="283">
        <v>0</v>
      </c>
      <c r="AX168" s="283">
        <v>0</v>
      </c>
      <c r="AY168" s="283">
        <v>0</v>
      </c>
      <c r="AZ168" s="283">
        <v>0</v>
      </c>
      <c r="BA168" s="283">
        <v>8.4893354354393796E-2</v>
      </c>
      <c r="BB168" s="283">
        <v>0</v>
      </c>
      <c r="BC168" s="283">
        <v>0</v>
      </c>
    </row>
    <row r="169" spans="1:55" x14ac:dyDescent="0.2">
      <c r="A169" s="282">
        <v>22432</v>
      </c>
      <c r="B169" s="282" t="s">
        <v>455</v>
      </c>
      <c r="C169" s="283">
        <v>0</v>
      </c>
      <c r="D169" s="283">
        <v>0</v>
      </c>
      <c r="E169" s="283">
        <v>97.593939640913703</v>
      </c>
      <c r="F169" s="283">
        <v>10.155395041333801</v>
      </c>
      <c r="G169" s="283">
        <v>2.4060603590862599</v>
      </c>
      <c r="H169" s="283">
        <v>0.12385055388254</v>
      </c>
      <c r="I169" s="283">
        <v>9.0020769713523394E-2</v>
      </c>
      <c r="J169" s="283">
        <v>3.31</v>
      </c>
      <c r="K169" s="283">
        <v>0</v>
      </c>
      <c r="L169" s="283">
        <v>33.797984612086999</v>
      </c>
      <c r="M169" s="283">
        <v>13.29780754567</v>
      </c>
      <c r="N169" s="283">
        <v>0.57214060984200599</v>
      </c>
      <c r="O169" s="283">
        <v>0.57214060984200599</v>
      </c>
      <c r="P169" s="283">
        <v>2.3160395893727301</v>
      </c>
      <c r="Q169" s="283">
        <v>0</v>
      </c>
      <c r="R169" s="283">
        <v>0</v>
      </c>
      <c r="S169" s="283">
        <v>0</v>
      </c>
      <c r="T169" s="283">
        <v>0</v>
      </c>
      <c r="U169" s="283">
        <v>0</v>
      </c>
      <c r="V169" s="283">
        <v>0</v>
      </c>
      <c r="W169" s="283">
        <v>33.797984612086999</v>
      </c>
      <c r="X169" s="283">
        <v>13.29780754567</v>
      </c>
      <c r="Y169" s="283">
        <v>-0.23533633493266001</v>
      </c>
      <c r="Z169" s="283">
        <v>9.0020769713523394E-2</v>
      </c>
      <c r="AA169" s="283">
        <v>3.31</v>
      </c>
      <c r="AB169" s="283">
        <v>1.2714000000000001</v>
      </c>
      <c r="AC169" s="283">
        <v>0.48211984012848302</v>
      </c>
      <c r="AD169" s="283">
        <v>4.0488983135047496</v>
      </c>
      <c r="AE169" s="283">
        <v>-0.285791883448132</v>
      </c>
      <c r="AF169" s="283">
        <v>0</v>
      </c>
      <c r="AG169" s="283">
        <v>0</v>
      </c>
      <c r="AH169" s="283">
        <v>0</v>
      </c>
      <c r="AI169" s="283">
        <v>33965494.960000001</v>
      </c>
      <c r="AJ169" s="283">
        <v>0</v>
      </c>
      <c r="AK169" s="283">
        <v>0</v>
      </c>
      <c r="AL169" s="283">
        <v>0</v>
      </c>
      <c r="AM169" s="283">
        <v>0</v>
      </c>
      <c r="AN169" s="283">
        <v>0</v>
      </c>
      <c r="AO169" s="283">
        <v>0</v>
      </c>
      <c r="AP169" s="283">
        <v>0</v>
      </c>
      <c r="AQ169" s="283">
        <v>0</v>
      </c>
      <c r="AR169" s="283">
        <v>0</v>
      </c>
      <c r="AS169" s="283">
        <v>0</v>
      </c>
      <c r="AT169" s="283"/>
      <c r="AU169" s="283">
        <v>97.111819800785199</v>
      </c>
      <c r="AV169" s="283">
        <v>0.57214060984200599</v>
      </c>
      <c r="AW169" s="283">
        <v>63.313835188698199</v>
      </c>
      <c r="AX169" s="283">
        <v>0</v>
      </c>
      <c r="AY169" s="283">
        <v>0</v>
      </c>
      <c r="AZ169" s="283">
        <v>0</v>
      </c>
      <c r="BA169" s="283">
        <v>0</v>
      </c>
      <c r="BB169" s="283">
        <v>0</v>
      </c>
      <c r="BC169" s="283">
        <v>0</v>
      </c>
    </row>
    <row r="170" spans="1:55" x14ac:dyDescent="0.2">
      <c r="A170" s="282">
        <v>23005</v>
      </c>
      <c r="B170" s="282" t="s">
        <v>456</v>
      </c>
      <c r="C170" s="283">
        <v>46.098158590334101</v>
      </c>
      <c r="D170" s="283">
        <v>707251.16</v>
      </c>
      <c r="E170" s="283">
        <v>29.1107617896463</v>
      </c>
      <c r="F170" s="283">
        <v>10.2021037253212</v>
      </c>
      <c r="G170" s="283">
        <v>0.40537112683425802</v>
      </c>
      <c r="H170" s="283">
        <v>3.55960056726459E-6</v>
      </c>
      <c r="I170" s="283">
        <v>0</v>
      </c>
      <c r="J170" s="283">
        <v>0</v>
      </c>
      <c r="K170" s="283">
        <v>70.483867083519399</v>
      </c>
      <c r="L170" s="283">
        <v>0</v>
      </c>
      <c r="M170" s="283">
        <v>0</v>
      </c>
      <c r="N170" s="283">
        <v>21.341292672241501</v>
      </c>
      <c r="O170" s="283">
        <v>19.546709455935101</v>
      </c>
      <c r="P170" s="283">
        <v>0.40537112683425802</v>
      </c>
      <c r="Q170" s="283">
        <v>1.2465169319880001</v>
      </c>
      <c r="R170" s="283">
        <v>23.1391915611974</v>
      </c>
      <c r="S170" s="283">
        <v>0</v>
      </c>
      <c r="T170" s="283">
        <v>0</v>
      </c>
      <c r="U170" s="283">
        <v>0</v>
      </c>
      <c r="V170" s="283">
        <v>0</v>
      </c>
      <c r="W170" s="283">
        <v>0</v>
      </c>
      <c r="X170" s="283">
        <v>0</v>
      </c>
      <c r="Y170" s="283">
        <v>0</v>
      </c>
      <c r="Z170" s="283">
        <v>0</v>
      </c>
      <c r="AA170" s="283">
        <v>0</v>
      </c>
      <c r="AB170" s="283">
        <v>0</v>
      </c>
      <c r="AC170" s="283">
        <v>0</v>
      </c>
      <c r="AD170" s="283">
        <v>0</v>
      </c>
      <c r="AE170" s="283">
        <v>0</v>
      </c>
      <c r="AF170" s="283">
        <v>0</v>
      </c>
      <c r="AG170" s="283">
        <v>0</v>
      </c>
      <c r="AH170" s="283">
        <v>0</v>
      </c>
      <c r="AI170" s="283">
        <v>1534228.65821</v>
      </c>
      <c r="AJ170" s="283">
        <v>0</v>
      </c>
      <c r="AK170" s="283">
        <v>46.098158590334101</v>
      </c>
      <c r="AL170" s="283">
        <v>2.2638737592428599</v>
      </c>
      <c r="AM170" s="283">
        <v>1.68029712272989</v>
      </c>
      <c r="AN170" s="283">
        <v>2.3897780688555899</v>
      </c>
      <c r="AO170" s="283">
        <v>0</v>
      </c>
      <c r="AP170" s="283">
        <v>0</v>
      </c>
      <c r="AQ170" s="283">
        <v>0</v>
      </c>
      <c r="AR170" s="283">
        <v>0</v>
      </c>
      <c r="AS170" s="283">
        <v>0</v>
      </c>
      <c r="AT170" s="283"/>
      <c r="AU170" s="283">
        <v>32.703243894908603</v>
      </c>
      <c r="AV170" s="283">
        <v>19.546709455935101</v>
      </c>
      <c r="AW170" s="283">
        <v>29.1107617896463</v>
      </c>
      <c r="AX170" s="283">
        <v>0</v>
      </c>
      <c r="AY170" s="283">
        <v>0</v>
      </c>
      <c r="AZ170" s="283">
        <v>0</v>
      </c>
      <c r="BA170" s="283">
        <v>0</v>
      </c>
      <c r="BB170" s="283">
        <v>0</v>
      </c>
      <c r="BC170" s="283">
        <v>0</v>
      </c>
    </row>
    <row r="171" spans="1:55" x14ac:dyDescent="0.2">
      <c r="A171" s="282">
        <v>23013</v>
      </c>
      <c r="B171" s="282" t="s">
        <v>457</v>
      </c>
      <c r="C171" s="283">
        <v>13.816542095151901</v>
      </c>
      <c r="D171" s="283">
        <v>506674.14</v>
      </c>
      <c r="E171" s="283">
        <v>54.723026761084697</v>
      </c>
      <c r="F171" s="283">
        <v>8.1406700618076595</v>
      </c>
      <c r="G171" s="283">
        <v>29.729402478554501</v>
      </c>
      <c r="H171" s="283">
        <v>4.01336240422419</v>
      </c>
      <c r="I171" s="283">
        <v>24.7222458561899</v>
      </c>
      <c r="J171" s="283">
        <v>4.8262146914753101</v>
      </c>
      <c r="K171" s="283">
        <v>9.6535969205628902</v>
      </c>
      <c r="L171" s="283">
        <v>16.853492874809302</v>
      </c>
      <c r="M171" s="283">
        <v>8.0045249505431499</v>
      </c>
      <c r="N171" s="283">
        <v>31.855129660958401</v>
      </c>
      <c r="O171" s="283">
        <v>31.855129660958401</v>
      </c>
      <c r="P171" s="283">
        <v>5.0071566223646</v>
      </c>
      <c r="Q171" s="283">
        <v>8.0908749800059604E-2</v>
      </c>
      <c r="R171" s="283">
        <v>0</v>
      </c>
      <c r="S171" s="283">
        <v>0</v>
      </c>
      <c r="T171" s="283">
        <v>10.6845121837211</v>
      </c>
      <c r="U171" s="283">
        <v>6.6158949942335399</v>
      </c>
      <c r="V171" s="283">
        <v>0.86008864251213601</v>
      </c>
      <c r="W171" s="283">
        <v>6.1689806910882004</v>
      </c>
      <c r="X171" s="283">
        <v>10.409595484854201</v>
      </c>
      <c r="Y171" s="283">
        <v>-0.57450993254360405</v>
      </c>
      <c r="Z171" s="283">
        <v>14.0377336724688</v>
      </c>
      <c r="AA171" s="283">
        <v>3.4640388982923702</v>
      </c>
      <c r="AB171" s="283">
        <v>4.4414203546610604</v>
      </c>
      <c r="AC171" s="283">
        <v>17.486554587203202</v>
      </c>
      <c r="AD171" s="283">
        <v>3.8942584588491398</v>
      </c>
      <c r="AE171" s="283">
        <v>0.231965186438957</v>
      </c>
      <c r="AF171" s="283">
        <v>0.33084140128637202</v>
      </c>
      <c r="AG171" s="283">
        <v>2.3854984681602298</v>
      </c>
      <c r="AH171" s="283">
        <v>5.3963614301951699</v>
      </c>
      <c r="AI171" s="283">
        <v>3618775.91</v>
      </c>
      <c r="AJ171" s="283">
        <v>4.1111644473277904</v>
      </c>
      <c r="AK171" s="283">
        <v>9.7053776478240792</v>
      </c>
      <c r="AL171" s="283">
        <v>0</v>
      </c>
      <c r="AM171" s="283">
        <v>0</v>
      </c>
      <c r="AN171" s="283">
        <v>1.3615990491115999</v>
      </c>
      <c r="AO171" s="283">
        <v>0</v>
      </c>
      <c r="AP171" s="283">
        <v>0</v>
      </c>
      <c r="AQ171" s="283">
        <v>0</v>
      </c>
      <c r="AR171" s="283">
        <v>0</v>
      </c>
      <c r="AS171" s="283">
        <v>0</v>
      </c>
      <c r="AT171" s="283"/>
      <c r="AU171" s="283">
        <v>47.920984357602599</v>
      </c>
      <c r="AV171" s="283">
        <v>31.855129660958401</v>
      </c>
      <c r="AW171" s="283">
        <v>31.067491482793301</v>
      </c>
      <c r="AX171" s="283">
        <v>0</v>
      </c>
      <c r="AY171" s="283">
        <v>0</v>
      </c>
      <c r="AZ171" s="283">
        <v>0</v>
      </c>
      <c r="BA171" s="283">
        <v>7.8810938801890204E-2</v>
      </c>
      <c r="BB171" s="283">
        <v>0</v>
      </c>
      <c r="BC171" s="283">
        <v>0</v>
      </c>
    </row>
    <row r="172" spans="1:55" x14ac:dyDescent="0.2">
      <c r="A172" s="282">
        <v>23021</v>
      </c>
      <c r="B172" s="282" t="s">
        <v>458</v>
      </c>
      <c r="C172" s="283">
        <v>0</v>
      </c>
      <c r="D172" s="283">
        <v>0</v>
      </c>
      <c r="E172" s="283">
        <v>0</v>
      </c>
      <c r="F172" s="283">
        <v>0</v>
      </c>
      <c r="G172" s="283">
        <v>0</v>
      </c>
      <c r="H172" s="283">
        <v>0</v>
      </c>
      <c r="I172" s="283">
        <v>0</v>
      </c>
      <c r="J172" s="283">
        <v>0</v>
      </c>
      <c r="K172" s="283">
        <v>0</v>
      </c>
      <c r="L172" s="283">
        <v>0</v>
      </c>
      <c r="M172" s="283">
        <v>0</v>
      </c>
      <c r="N172" s="283">
        <v>0</v>
      </c>
      <c r="O172" s="283">
        <v>0</v>
      </c>
      <c r="P172" s="283">
        <v>0</v>
      </c>
      <c r="Q172" s="283">
        <v>0</v>
      </c>
      <c r="R172" s="283">
        <v>0</v>
      </c>
      <c r="S172" s="283">
        <v>0</v>
      </c>
      <c r="T172" s="283">
        <v>0</v>
      </c>
      <c r="U172" s="283">
        <v>0</v>
      </c>
      <c r="V172" s="283">
        <v>0</v>
      </c>
      <c r="W172" s="283">
        <v>0</v>
      </c>
      <c r="X172" s="283">
        <v>0</v>
      </c>
      <c r="Y172" s="283">
        <v>0</v>
      </c>
      <c r="Z172" s="283">
        <v>0</v>
      </c>
      <c r="AA172" s="283">
        <v>0</v>
      </c>
      <c r="AB172" s="283">
        <v>0</v>
      </c>
      <c r="AC172" s="283">
        <v>0</v>
      </c>
      <c r="AD172" s="283">
        <v>0</v>
      </c>
      <c r="AE172" s="283">
        <v>0</v>
      </c>
      <c r="AF172" s="283">
        <v>0</v>
      </c>
      <c r="AG172" s="283">
        <v>0</v>
      </c>
      <c r="AH172" s="283">
        <v>0</v>
      </c>
      <c r="AI172" s="283">
        <v>0</v>
      </c>
      <c r="AJ172" s="283">
        <v>0</v>
      </c>
      <c r="AK172" s="283">
        <v>0</v>
      </c>
      <c r="AL172" s="283">
        <v>0</v>
      </c>
      <c r="AM172" s="283">
        <v>0</v>
      </c>
      <c r="AN172" s="283">
        <v>0</v>
      </c>
      <c r="AO172" s="283">
        <v>0</v>
      </c>
      <c r="AP172" s="283">
        <v>0</v>
      </c>
      <c r="AQ172" s="283">
        <v>0</v>
      </c>
      <c r="AR172" s="283">
        <v>0</v>
      </c>
      <c r="AS172" s="283">
        <v>0</v>
      </c>
      <c r="AT172" s="283"/>
      <c r="AU172" s="283">
        <v>0</v>
      </c>
      <c r="AV172" s="283">
        <v>0</v>
      </c>
      <c r="AW172" s="283">
        <v>0</v>
      </c>
      <c r="AX172" s="283">
        <v>0</v>
      </c>
      <c r="AY172" s="283">
        <v>0</v>
      </c>
      <c r="AZ172" s="283">
        <v>0</v>
      </c>
      <c r="BA172" s="283">
        <v>0</v>
      </c>
      <c r="BB172" s="283">
        <v>0</v>
      </c>
      <c r="BC172" s="283">
        <v>0</v>
      </c>
    </row>
    <row r="173" spans="1:55" x14ac:dyDescent="0.2">
      <c r="A173" s="282">
        <v>23218</v>
      </c>
      <c r="B173" s="282" t="s">
        <v>459</v>
      </c>
      <c r="C173" s="283">
        <v>0</v>
      </c>
      <c r="D173" s="283">
        <v>0</v>
      </c>
      <c r="E173" s="283">
        <v>49.5527236914645</v>
      </c>
      <c r="F173" s="283">
        <v>5.3144797614702899</v>
      </c>
      <c r="G173" s="283">
        <v>50.4472763085355</v>
      </c>
      <c r="H173" s="283">
        <v>5.45473140153128</v>
      </c>
      <c r="I173" s="283">
        <v>48.863982556074603</v>
      </c>
      <c r="J173" s="283">
        <v>5.6314756181237096</v>
      </c>
      <c r="K173" s="283">
        <v>0</v>
      </c>
      <c r="L173" s="283">
        <v>98.416706247539096</v>
      </c>
      <c r="M173" s="283">
        <v>5.4718684874341603</v>
      </c>
      <c r="N173" s="283">
        <v>0</v>
      </c>
      <c r="O173" s="283">
        <v>0</v>
      </c>
      <c r="P173" s="283">
        <v>1.5832937524609301</v>
      </c>
      <c r="Q173" s="283">
        <v>0</v>
      </c>
      <c r="R173" s="283">
        <v>0</v>
      </c>
      <c r="S173" s="283">
        <v>0</v>
      </c>
      <c r="T173" s="283">
        <v>48.863982556074603</v>
      </c>
      <c r="U173" s="283">
        <v>5.6314756181237096</v>
      </c>
      <c r="V173" s="283">
        <v>0.69616845980901698</v>
      </c>
      <c r="W173" s="283">
        <v>49.5527236914645</v>
      </c>
      <c r="X173" s="283">
        <v>5.3144797614702899</v>
      </c>
      <c r="Y173" s="283">
        <v>-1.1924597361465099</v>
      </c>
      <c r="Z173" s="283">
        <v>0</v>
      </c>
      <c r="AA173" s="283">
        <v>0</v>
      </c>
      <c r="AB173" s="283">
        <v>0</v>
      </c>
      <c r="AC173" s="283">
        <v>0</v>
      </c>
      <c r="AD173" s="283">
        <v>0</v>
      </c>
      <c r="AE173" s="283">
        <v>0</v>
      </c>
      <c r="AF173" s="283">
        <v>0</v>
      </c>
      <c r="AG173" s="283">
        <v>0</v>
      </c>
      <c r="AH173" s="283">
        <v>0</v>
      </c>
      <c r="AI173" s="283">
        <v>147251.26</v>
      </c>
      <c r="AJ173" s="283">
        <v>0</v>
      </c>
      <c r="AK173" s="283">
        <v>0</v>
      </c>
      <c r="AL173" s="283">
        <v>0</v>
      </c>
      <c r="AM173" s="283">
        <v>0</v>
      </c>
      <c r="AN173" s="283">
        <v>0</v>
      </c>
      <c r="AO173" s="283">
        <v>0</v>
      </c>
      <c r="AP173" s="283">
        <v>0</v>
      </c>
      <c r="AQ173" s="283">
        <v>0</v>
      </c>
      <c r="AR173" s="283">
        <v>0</v>
      </c>
      <c r="AS173" s="283">
        <v>0</v>
      </c>
      <c r="AT173" s="283"/>
      <c r="AU173" s="283">
        <v>98.416706247539096</v>
      </c>
      <c r="AV173" s="283">
        <v>0</v>
      </c>
      <c r="AW173" s="283">
        <v>0</v>
      </c>
      <c r="AX173" s="283">
        <v>0</v>
      </c>
      <c r="AY173" s="283">
        <v>0</v>
      </c>
      <c r="AZ173" s="283">
        <v>0</v>
      </c>
      <c r="BA173" s="283">
        <v>0</v>
      </c>
      <c r="BB173" s="283">
        <v>0</v>
      </c>
      <c r="BC173" s="283">
        <v>0</v>
      </c>
    </row>
    <row r="174" spans="1:55" x14ac:dyDescent="0.2">
      <c r="A174" s="282">
        <v>406811</v>
      </c>
      <c r="B174" s="282" t="s">
        <v>460</v>
      </c>
      <c r="C174" s="283">
        <v>0</v>
      </c>
      <c r="D174" s="283">
        <v>0</v>
      </c>
      <c r="E174" s="283">
        <v>0</v>
      </c>
      <c r="F174" s="283">
        <v>0</v>
      </c>
      <c r="G174" s="283">
        <v>0</v>
      </c>
      <c r="H174" s="283">
        <v>0</v>
      </c>
      <c r="I174" s="283">
        <v>0</v>
      </c>
      <c r="J174" s="283">
        <v>0</v>
      </c>
      <c r="K174" s="283">
        <v>0</v>
      </c>
      <c r="L174" s="283">
        <v>0</v>
      </c>
      <c r="M174" s="283">
        <v>0</v>
      </c>
      <c r="N174" s="283">
        <v>0</v>
      </c>
      <c r="O174" s="283">
        <v>0</v>
      </c>
      <c r="P174" s="283">
        <v>0</v>
      </c>
      <c r="Q174" s="283">
        <v>0</v>
      </c>
      <c r="R174" s="283">
        <v>0</v>
      </c>
      <c r="S174" s="283">
        <v>0</v>
      </c>
      <c r="T174" s="283">
        <v>0</v>
      </c>
      <c r="U174" s="283">
        <v>0</v>
      </c>
      <c r="V174" s="283">
        <v>0</v>
      </c>
      <c r="W174" s="283">
        <v>0</v>
      </c>
      <c r="X174" s="283">
        <v>0</v>
      </c>
      <c r="Y174" s="283">
        <v>0</v>
      </c>
      <c r="Z174" s="283">
        <v>0</v>
      </c>
      <c r="AA174" s="283">
        <v>0</v>
      </c>
      <c r="AB174" s="283">
        <v>0</v>
      </c>
      <c r="AC174" s="283">
        <v>0</v>
      </c>
      <c r="AD174" s="283">
        <v>0</v>
      </c>
      <c r="AE174" s="283">
        <v>0</v>
      </c>
      <c r="AF174" s="283">
        <v>0</v>
      </c>
      <c r="AG174" s="283">
        <v>0</v>
      </c>
      <c r="AH174" s="283">
        <v>0</v>
      </c>
      <c r="AI174" s="283">
        <v>0</v>
      </c>
      <c r="AJ174" s="283">
        <v>0</v>
      </c>
      <c r="AK174" s="283">
        <v>0</v>
      </c>
      <c r="AL174" s="283">
        <v>0</v>
      </c>
      <c r="AM174" s="283">
        <v>0</v>
      </c>
      <c r="AN174" s="283">
        <v>0</v>
      </c>
      <c r="AO174" s="283">
        <v>0</v>
      </c>
      <c r="AP174" s="283">
        <v>0</v>
      </c>
      <c r="AQ174" s="283">
        <v>0</v>
      </c>
      <c r="AR174" s="283">
        <v>0</v>
      </c>
      <c r="AS174" s="283">
        <v>0</v>
      </c>
      <c r="AT174" s="283"/>
      <c r="AU174" s="283">
        <v>0</v>
      </c>
      <c r="AV174" s="283">
        <v>0</v>
      </c>
      <c r="AW174" s="283">
        <v>0</v>
      </c>
      <c r="AX174" s="283">
        <v>0</v>
      </c>
      <c r="AY174" s="283">
        <v>0</v>
      </c>
      <c r="AZ174" s="283">
        <v>0</v>
      </c>
      <c r="BA174" s="283">
        <v>0</v>
      </c>
      <c r="BB174" s="283">
        <v>0</v>
      </c>
      <c r="BC174" s="283">
        <v>0</v>
      </c>
    </row>
    <row r="175" spans="1:55" x14ac:dyDescent="0.2">
      <c r="A175" s="282">
        <v>417374</v>
      </c>
      <c r="B175" s="282" t="s">
        <v>461</v>
      </c>
      <c r="C175" s="283">
        <v>0</v>
      </c>
      <c r="D175" s="283">
        <v>0</v>
      </c>
      <c r="E175" s="283">
        <v>0</v>
      </c>
      <c r="F175" s="283">
        <v>0</v>
      </c>
      <c r="G175" s="283">
        <v>100</v>
      </c>
      <c r="H175" s="283">
        <v>9.9999999999999995E-7</v>
      </c>
      <c r="I175" s="283">
        <v>0</v>
      </c>
      <c r="J175" s="283">
        <v>0</v>
      </c>
      <c r="K175" s="283">
        <v>0</v>
      </c>
      <c r="L175" s="283">
        <v>0</v>
      </c>
      <c r="M175" s="283">
        <v>0</v>
      </c>
      <c r="N175" s="283">
        <v>0</v>
      </c>
      <c r="O175" s="283">
        <v>0</v>
      </c>
      <c r="P175" s="283">
        <v>100</v>
      </c>
      <c r="Q175" s="283">
        <v>0</v>
      </c>
      <c r="R175" s="283">
        <v>0</v>
      </c>
      <c r="S175" s="283">
        <v>0</v>
      </c>
      <c r="T175" s="283">
        <v>0</v>
      </c>
      <c r="U175" s="283">
        <v>0</v>
      </c>
      <c r="V175" s="283">
        <v>0</v>
      </c>
      <c r="W175" s="283">
        <v>0</v>
      </c>
      <c r="X175" s="283">
        <v>0</v>
      </c>
      <c r="Y175" s="283">
        <v>0</v>
      </c>
      <c r="Z175" s="283">
        <v>0</v>
      </c>
      <c r="AA175" s="283">
        <v>0</v>
      </c>
      <c r="AB175" s="283">
        <v>0</v>
      </c>
      <c r="AC175" s="283">
        <v>0</v>
      </c>
      <c r="AD175" s="283">
        <v>0</v>
      </c>
      <c r="AE175" s="283">
        <v>0</v>
      </c>
      <c r="AF175" s="283">
        <v>0</v>
      </c>
      <c r="AG175" s="283">
        <v>0</v>
      </c>
      <c r="AH175" s="283">
        <v>0</v>
      </c>
      <c r="AI175" s="283">
        <v>199020000</v>
      </c>
      <c r="AJ175" s="283">
        <v>0</v>
      </c>
      <c r="AK175" s="283">
        <v>0</v>
      </c>
      <c r="AL175" s="283">
        <v>0</v>
      </c>
      <c r="AM175" s="283">
        <v>0</v>
      </c>
      <c r="AN175" s="283">
        <v>0</v>
      </c>
      <c r="AO175" s="283">
        <v>0</v>
      </c>
      <c r="AP175" s="283">
        <v>0</v>
      </c>
      <c r="AQ175" s="283">
        <v>0</v>
      </c>
      <c r="AR175" s="283">
        <v>0</v>
      </c>
      <c r="AS175" s="283">
        <v>0</v>
      </c>
      <c r="AT175" s="283"/>
      <c r="AU175" s="283">
        <v>0</v>
      </c>
      <c r="AV175" s="283">
        <v>0</v>
      </c>
      <c r="AW175" s="283">
        <v>0</v>
      </c>
      <c r="AX175" s="283">
        <v>0</v>
      </c>
      <c r="AY175" s="283">
        <v>0</v>
      </c>
      <c r="AZ175" s="283">
        <v>0</v>
      </c>
      <c r="BA175" s="283">
        <v>0</v>
      </c>
      <c r="BB175" s="283">
        <v>0</v>
      </c>
      <c r="BC175" s="283">
        <v>0</v>
      </c>
    </row>
    <row r="176" spans="1:55" x14ac:dyDescent="0.2">
      <c r="A176" s="284" t="s">
        <v>462</v>
      </c>
      <c r="B176" s="284" t="s">
        <v>462</v>
      </c>
      <c r="C176" s="285">
        <v>3739.7631420787511</v>
      </c>
      <c r="D176" s="285">
        <v>30797100539.561539</v>
      </c>
      <c r="E176" s="285">
        <v>5003.0678527597156</v>
      </c>
      <c r="F176" s="284" t="s">
        <v>519</v>
      </c>
      <c r="G176" s="285">
        <v>6295.1589802008621</v>
      </c>
      <c r="H176" s="284" t="s">
        <v>520</v>
      </c>
      <c r="I176" s="285">
        <v>5793.1319138883482</v>
      </c>
      <c r="J176" s="284" t="s">
        <v>521</v>
      </c>
      <c r="K176" s="285">
        <v>2648.9002189193443</v>
      </c>
      <c r="L176" s="285">
        <v>6876.0760865593356</v>
      </c>
      <c r="M176" s="285">
        <v>10.6335</v>
      </c>
      <c r="N176" s="285">
        <v>3482.4185164734431</v>
      </c>
      <c r="O176" s="285">
        <v>3421.8717447704048</v>
      </c>
      <c r="P176" s="285">
        <v>502.02706631251152</v>
      </c>
      <c r="Q176" s="285">
        <v>441.99023700874329</v>
      </c>
      <c r="R176" s="285">
        <v>716.35293585591614</v>
      </c>
      <c r="S176" s="285">
        <v>20.602193013304344</v>
      </c>
      <c r="T176" s="285">
        <v>4895.9776387618222</v>
      </c>
      <c r="U176" s="284" t="s">
        <v>522</v>
      </c>
      <c r="V176" s="284" t="s">
        <v>523</v>
      </c>
      <c r="W176" s="285">
        <v>1980.0984477975137</v>
      </c>
      <c r="X176" s="284" t="s">
        <v>524</v>
      </c>
      <c r="Y176" s="284" t="s">
        <v>525</v>
      </c>
      <c r="Z176" s="285">
        <v>854.63931144265871</v>
      </c>
      <c r="AA176" s="284" t="s">
        <v>526</v>
      </c>
      <c r="AB176" s="284" t="s">
        <v>527</v>
      </c>
      <c r="AC176" s="285">
        <v>1957.8002592659643</v>
      </c>
      <c r="AD176" s="284" t="s">
        <v>528</v>
      </c>
      <c r="AE176" s="284" t="s">
        <v>529</v>
      </c>
      <c r="AF176" s="285">
        <v>35.983393369594765</v>
      </c>
      <c r="AG176" s="284" t="s">
        <v>530</v>
      </c>
      <c r="AH176" s="284" t="s">
        <v>531</v>
      </c>
      <c r="AI176" s="285">
        <v>91469068573.558289</v>
      </c>
      <c r="AJ176" s="285">
        <v>1158.6368284020643</v>
      </c>
      <c r="AK176" s="285">
        <v>2581.1263136766861</v>
      </c>
      <c r="AL176" s="285">
        <v>15.284169700430823</v>
      </c>
      <c r="AM176" s="285">
        <v>29.777667218922947</v>
      </c>
      <c r="AN176" s="285">
        <v>25.363854873732162</v>
      </c>
      <c r="AO176" s="285">
        <v>378.59788369691518</v>
      </c>
      <c r="AP176" s="285">
        <v>230.36083629626481</v>
      </c>
      <c r="AQ176" s="285">
        <v>42.514963683867769</v>
      </c>
      <c r="AR176" s="285">
        <v>24.647113915462487</v>
      </c>
      <c r="AS176" s="285">
        <v>16.036183589567127</v>
      </c>
      <c r="AT176" s="285">
        <v>0</v>
      </c>
      <c r="AU176" s="285">
        <v>8123.2368697535012</v>
      </c>
      <c r="AV176" s="285">
        <v>3405.8355611808374</v>
      </c>
      <c r="AW176" s="285">
        <v>1065.1691456962376</v>
      </c>
      <c r="AX176" s="285">
        <v>178.53292203575316</v>
      </c>
      <c r="AY176" s="285">
        <v>2.5103387216843451</v>
      </c>
      <c r="AZ176" s="285">
        <v>42.514963683867769</v>
      </c>
      <c r="BA176" s="285">
        <v>75.913925242104682</v>
      </c>
      <c r="BB176" s="285">
        <v>25.057372573581087</v>
      </c>
      <c r="BC176" s="285">
        <v>25.057372573581087</v>
      </c>
    </row>
  </sheetData>
  <mergeCells count="12">
    <mergeCell ref="A1:B1"/>
    <mergeCell ref="C1:D1"/>
    <mergeCell ref="E1:F1"/>
    <mergeCell ref="G1:H1"/>
    <mergeCell ref="I1:J1"/>
    <mergeCell ref="AF1:AH1"/>
    <mergeCell ref="BB1:BC1"/>
    <mergeCell ref="L1:M1"/>
    <mergeCell ref="T1:V1"/>
    <mergeCell ref="W1:Y1"/>
    <mergeCell ref="Z1:AB1"/>
    <mergeCell ref="AC1:A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rightToLeft="1" view="pageBreakPreview" topLeftCell="C39" zoomScale="55" zoomScaleNormal="55" zoomScaleSheetLayoutView="55" workbookViewId="0">
      <pane ySplit="195" topLeftCell="A63" activePane="bottomLeft"/>
      <selection activeCell="F76" sqref="F76"/>
      <selection pane="bottomLeft" activeCell="A103" sqref="A103:XFD103"/>
    </sheetView>
  </sheetViews>
  <sheetFormatPr defaultRowHeight="14.25" x14ac:dyDescent="0.2"/>
  <cols>
    <col min="1" max="1" width="9" style="61" hidden="1" customWidth="1"/>
    <col min="2" max="2" width="9" hidden="1" customWidth="1"/>
    <col min="3" max="3" width="39.375" customWidth="1"/>
    <col min="4" max="4" width="45.5" bestFit="1" customWidth="1"/>
    <col min="5" max="5" width="45.5" style="65" customWidth="1"/>
    <col min="6" max="6" width="38.625" style="65" customWidth="1"/>
    <col min="7" max="7" width="33" bestFit="1" customWidth="1"/>
    <col min="8" max="9" width="44.875" bestFit="1" customWidth="1"/>
    <col min="10" max="10" width="113.75" style="65" bestFit="1" customWidth="1"/>
    <col min="11" max="13" width="113.75" style="65" hidden="1" customWidth="1"/>
    <col min="14" max="14" width="80.5" hidden="1" customWidth="1"/>
    <col min="15" max="15" width="9" style="17"/>
  </cols>
  <sheetData>
    <row r="1" spans="1:15" ht="27" thickBot="1" x14ac:dyDescent="0.45">
      <c r="B1" s="52">
        <v>6981</v>
      </c>
      <c r="C1" s="249" t="s">
        <v>32</v>
      </c>
      <c r="D1" s="65"/>
      <c r="G1" s="65"/>
      <c r="H1" s="65"/>
      <c r="I1" s="65"/>
    </row>
    <row r="2" spans="1:15" ht="25.5" x14ac:dyDescent="0.35">
      <c r="C2" s="342" t="s">
        <v>0</v>
      </c>
      <c r="D2" s="342" t="s">
        <v>504</v>
      </c>
      <c r="E2" s="342" t="s">
        <v>503</v>
      </c>
      <c r="F2" s="342" t="s">
        <v>510</v>
      </c>
      <c r="G2" s="342" t="s">
        <v>173</v>
      </c>
      <c r="H2" s="343" t="s">
        <v>171</v>
      </c>
      <c r="I2" s="344" t="s">
        <v>172</v>
      </c>
      <c r="J2" s="342" t="s">
        <v>505</v>
      </c>
      <c r="K2" s="28" t="s">
        <v>502</v>
      </c>
      <c r="L2" s="28" t="s">
        <v>247</v>
      </c>
      <c r="M2" s="28" t="s">
        <v>241</v>
      </c>
      <c r="N2" s="28" t="s">
        <v>2</v>
      </c>
    </row>
    <row r="3" spans="1:15" ht="26.25" x14ac:dyDescent="0.4">
      <c r="A3" s="61">
        <v>6981</v>
      </c>
      <c r="B3" s="61">
        <v>1</v>
      </c>
      <c r="C3" s="338" t="s">
        <v>3</v>
      </c>
      <c r="D3" s="30">
        <f>VLOOKUP(A3,'132'!$A$5:$BE$214,3,0)/100</f>
        <v>9.4627549907849107E-2</v>
      </c>
      <c r="E3" s="30">
        <v>0.1</v>
      </c>
      <c r="F3" s="32">
        <v>0.1</v>
      </c>
      <c r="G3" s="32">
        <v>0.06</v>
      </c>
      <c r="H3" s="32">
        <f>F3-G3</f>
        <v>4.0000000000000008E-2</v>
      </c>
      <c r="I3" s="85">
        <f>IF((F3+G3)&gt;10%,10%,(F3+G3))</f>
        <v>0.1</v>
      </c>
      <c r="J3" s="36" t="s">
        <v>488</v>
      </c>
      <c r="K3" s="267" t="s">
        <v>488</v>
      </c>
      <c r="L3" s="33" t="s">
        <v>212</v>
      </c>
      <c r="M3" s="33" t="s">
        <v>212</v>
      </c>
      <c r="N3" s="33" t="s">
        <v>204</v>
      </c>
    </row>
    <row r="4" spans="1:15" ht="26.25" x14ac:dyDescent="0.4">
      <c r="A4" s="61">
        <v>6981</v>
      </c>
      <c r="B4" s="61">
        <v>2</v>
      </c>
      <c r="C4" s="338" t="s">
        <v>5</v>
      </c>
      <c r="D4" s="30">
        <f>VLOOKUP(A4,'132'!$A$5:$BE$214,47,0)/100</f>
        <v>0.38132769754792795</v>
      </c>
      <c r="E4" s="30">
        <v>0.41</v>
      </c>
      <c r="F4" s="292">
        <v>0.6</v>
      </c>
      <c r="G4" s="34">
        <v>0.05</v>
      </c>
      <c r="H4" s="32">
        <f>F4-G4</f>
        <v>0.54999999999999993</v>
      </c>
      <c r="I4" s="85">
        <f>F4+G4</f>
        <v>0.65</v>
      </c>
      <c r="J4" s="36" t="s">
        <v>6</v>
      </c>
      <c r="K4" s="33" t="s">
        <v>6</v>
      </c>
      <c r="L4" s="33" t="s">
        <v>6</v>
      </c>
      <c r="M4" s="33" t="s">
        <v>6</v>
      </c>
      <c r="N4" s="33" t="s">
        <v>6</v>
      </c>
    </row>
    <row r="5" spans="1:15" ht="51.75" x14ac:dyDescent="0.4">
      <c r="A5" s="61">
        <v>6981</v>
      </c>
      <c r="B5" s="61">
        <v>3</v>
      </c>
      <c r="C5" s="338" t="s">
        <v>7</v>
      </c>
      <c r="D5" s="30">
        <f>VLOOKUP(A5,'132'!$A$5:$BE$214,48,0)/100</f>
        <v>0.41640973353518601</v>
      </c>
      <c r="E5" s="30">
        <v>0.45</v>
      </c>
      <c r="F5" s="292">
        <v>0.26</v>
      </c>
      <c r="G5" s="32">
        <v>0.06</v>
      </c>
      <c r="H5" s="32">
        <f>F5-G5</f>
        <v>0.2</v>
      </c>
      <c r="I5" s="85">
        <f>F5+G5</f>
        <v>0.32</v>
      </c>
      <c r="J5" s="36" t="s">
        <v>248</v>
      </c>
      <c r="K5" s="33" t="s">
        <v>248</v>
      </c>
      <c r="L5" s="33" t="s">
        <v>248</v>
      </c>
      <c r="M5" s="33" t="s">
        <v>143</v>
      </c>
      <c r="N5" s="49" t="s">
        <v>143</v>
      </c>
    </row>
    <row r="6" spans="1:15" ht="26.25" x14ac:dyDescent="0.4">
      <c r="A6" s="61">
        <v>6981</v>
      </c>
      <c r="B6" s="61">
        <v>4</v>
      </c>
      <c r="C6" s="338" t="s">
        <v>8</v>
      </c>
      <c r="D6" s="30">
        <f>VLOOKUP(A6,'132'!$A$5:$BE$214,16,0)/100+VLOOKUP(A6,'132'!$A$5:$BE$214,17,0)/100</f>
        <v>0.10524441424339918</v>
      </c>
      <c r="E6" s="30">
        <v>0.03</v>
      </c>
      <c r="F6" s="32">
        <v>0.03</v>
      </c>
      <c r="G6" s="32">
        <v>0.05</v>
      </c>
      <c r="H6" s="32">
        <f>IF((F6-G6)&lt;0,0,(F6-G6))</f>
        <v>0</v>
      </c>
      <c r="I6" s="85">
        <f>F6+G6</f>
        <v>0.08</v>
      </c>
      <c r="J6" s="36" t="s">
        <v>10</v>
      </c>
      <c r="K6" s="33" t="s">
        <v>10</v>
      </c>
      <c r="L6" s="33" t="s">
        <v>10</v>
      </c>
      <c r="M6" s="33" t="s">
        <v>10</v>
      </c>
      <c r="N6" s="33" t="s">
        <v>10</v>
      </c>
    </row>
    <row r="7" spans="1:15" ht="26.25" x14ac:dyDescent="0.4">
      <c r="A7" s="61">
        <v>6981</v>
      </c>
      <c r="B7" s="61">
        <v>5</v>
      </c>
      <c r="C7" s="338" t="s">
        <v>11</v>
      </c>
      <c r="D7" s="30">
        <f>VLOOKUP(A7,'132'!$A$5:$BE$214,45,0)/100+VLOOKUP(A7,'132'!$A$5:$BE$214,44,0)/100+VLOOKUP(A7,'132'!$A$5:$BE$214,43,0)/100+VLOOKUP(A7,'132'!$A$5:$BE$214,41,0)/100</f>
        <v>2.73841247780668E-3</v>
      </c>
      <c r="E7" s="30">
        <v>0.01</v>
      </c>
      <c r="F7" s="32">
        <v>0.01</v>
      </c>
      <c r="G7" s="32">
        <v>0.05</v>
      </c>
      <c r="H7" s="32">
        <f>IF((F7-G7)&lt;0,0,(F7-G7))</f>
        <v>0</v>
      </c>
      <c r="I7" s="85">
        <f>F7+G7</f>
        <v>6.0000000000000005E-2</v>
      </c>
      <c r="J7" s="36"/>
      <c r="K7" s="33"/>
      <c r="L7" s="33"/>
      <c r="M7" s="33"/>
      <c r="N7" s="33"/>
    </row>
    <row r="8" spans="1:15" ht="26.25" x14ac:dyDescent="0.4">
      <c r="B8" s="61"/>
      <c r="C8" s="339" t="s">
        <v>13</v>
      </c>
      <c r="D8" s="62">
        <f t="shared" ref="D8" si="0">SUM(D3:D7)</f>
        <v>1.0003478077121688</v>
      </c>
      <c r="E8" s="62">
        <v>1</v>
      </c>
      <c r="F8" s="35">
        <f t="shared" ref="F8" si="1">SUM(F3:F7)</f>
        <v>1</v>
      </c>
      <c r="G8" s="36"/>
      <c r="H8" s="32"/>
      <c r="I8" s="85"/>
      <c r="J8" s="36"/>
      <c r="K8" s="33"/>
      <c r="L8" s="33"/>
      <c r="M8" s="33"/>
      <c r="N8" s="33"/>
    </row>
    <row r="9" spans="1:15" ht="27" thickBot="1" x14ac:dyDescent="0.45">
      <c r="A9" s="61">
        <v>6981</v>
      </c>
      <c r="B9" s="61">
        <v>7</v>
      </c>
      <c r="C9" s="340" t="s">
        <v>14</v>
      </c>
      <c r="D9" s="30">
        <f>VLOOKUP(A9,'132'!$A$5:$BE$214,11,0)/100</f>
        <v>0.12615428988354599</v>
      </c>
      <c r="E9" s="30">
        <v>0.12</v>
      </c>
      <c r="F9" s="39">
        <v>0.12</v>
      </c>
      <c r="G9" s="39">
        <v>0.06</v>
      </c>
      <c r="H9" s="39">
        <f>IF((F9-G9)&gt;0%,(F9-G9),0%)</f>
        <v>0.06</v>
      </c>
      <c r="I9" s="207">
        <f>F9+G9</f>
        <v>0.18</v>
      </c>
      <c r="J9" s="341" t="s">
        <v>15</v>
      </c>
      <c r="K9" s="40" t="s">
        <v>15</v>
      </c>
      <c r="L9" s="40" t="s">
        <v>15</v>
      </c>
      <c r="M9" s="40" t="s">
        <v>15</v>
      </c>
      <c r="N9" s="40" t="s">
        <v>15</v>
      </c>
    </row>
    <row r="10" spans="1:15" x14ac:dyDescent="0.2">
      <c r="B10" s="1" t="s">
        <v>16</v>
      </c>
      <c r="C10" s="3" t="s">
        <v>79</v>
      </c>
    </row>
    <row r="11" spans="1:15" s="47" customFormat="1" ht="27" thickBot="1" x14ac:dyDescent="0.45">
      <c r="A11" s="61"/>
      <c r="B11" s="1">
        <v>8860</v>
      </c>
      <c r="C11" s="249" t="s">
        <v>136</v>
      </c>
      <c r="D11" s="65"/>
      <c r="E11" s="65"/>
      <c r="F11" s="65"/>
      <c r="G11" s="65"/>
      <c r="H11" s="65"/>
      <c r="I11" s="65"/>
      <c r="J11" s="65"/>
      <c r="K11" s="65"/>
      <c r="L11" s="65"/>
      <c r="M11" s="65"/>
      <c r="O11" s="17"/>
    </row>
    <row r="12" spans="1:15" s="47" customFormat="1" ht="25.5" x14ac:dyDescent="0.35">
      <c r="A12" s="61"/>
      <c r="C12" s="342" t="s">
        <v>0</v>
      </c>
      <c r="D12" s="342" t="s">
        <v>504</v>
      </c>
      <c r="E12" s="342" t="s">
        <v>503</v>
      </c>
      <c r="F12" s="342" t="s">
        <v>510</v>
      </c>
      <c r="G12" s="342" t="s">
        <v>173</v>
      </c>
      <c r="H12" s="343" t="s">
        <v>171</v>
      </c>
      <c r="I12" s="344" t="s">
        <v>172</v>
      </c>
      <c r="J12" s="342" t="s">
        <v>505</v>
      </c>
      <c r="K12" s="28" t="s">
        <v>502</v>
      </c>
      <c r="L12" s="28" t="s">
        <v>247</v>
      </c>
      <c r="M12" s="28" t="s">
        <v>241</v>
      </c>
      <c r="N12" s="28" t="s">
        <v>2</v>
      </c>
      <c r="O12" s="17"/>
    </row>
    <row r="13" spans="1:15" s="47" customFormat="1" ht="26.25" x14ac:dyDescent="0.4">
      <c r="A13" s="61">
        <v>8860</v>
      </c>
      <c r="B13" s="61">
        <v>1</v>
      </c>
      <c r="C13" s="338" t="s">
        <v>3</v>
      </c>
      <c r="D13" s="30">
        <f>VLOOKUP(A13,'132'!$A$5:$BE$214,3,0)/100</f>
        <v>0.15094388781196</v>
      </c>
      <c r="E13" s="30">
        <v>0.15</v>
      </c>
      <c r="F13" s="32">
        <v>0.15</v>
      </c>
      <c r="G13" s="32">
        <v>0.06</v>
      </c>
      <c r="H13" s="32">
        <f>F13-G13</f>
        <v>0.09</v>
      </c>
      <c r="I13" s="85">
        <f>IF((F13+G13)&gt;15%,15%,(F13+G13))</f>
        <v>0.15</v>
      </c>
      <c r="J13" s="36" t="s">
        <v>488</v>
      </c>
      <c r="K13" s="267" t="s">
        <v>488</v>
      </c>
      <c r="L13" s="33" t="s">
        <v>212</v>
      </c>
      <c r="M13" s="33" t="s">
        <v>212</v>
      </c>
      <c r="N13" s="33" t="s">
        <v>204</v>
      </c>
      <c r="O13" s="17"/>
    </row>
    <row r="14" spans="1:15" s="47" customFormat="1" ht="26.25" x14ac:dyDescent="0.4">
      <c r="A14" s="61">
        <v>8860</v>
      </c>
      <c r="B14" s="61">
        <v>2</v>
      </c>
      <c r="C14" s="338" t="s">
        <v>5</v>
      </c>
      <c r="D14" s="30">
        <f>VLOOKUP(A14,'132'!$A$5:$BE$214,47,0)/100</f>
        <v>0.38764974439453098</v>
      </c>
      <c r="E14" s="30">
        <v>0.36</v>
      </c>
      <c r="F14" s="292">
        <v>0.6</v>
      </c>
      <c r="G14" s="34">
        <v>0.05</v>
      </c>
      <c r="H14" s="32">
        <f>F14-G14</f>
        <v>0.54999999999999993</v>
      </c>
      <c r="I14" s="85">
        <f>F14+G14</f>
        <v>0.65</v>
      </c>
      <c r="J14" s="36" t="s">
        <v>6</v>
      </c>
      <c r="K14" s="33" t="s">
        <v>6</v>
      </c>
      <c r="L14" s="33" t="s">
        <v>6</v>
      </c>
      <c r="M14" s="33" t="s">
        <v>6</v>
      </c>
      <c r="N14" s="33" t="s">
        <v>6</v>
      </c>
      <c r="O14" s="17"/>
    </row>
    <row r="15" spans="1:15" s="47" customFormat="1" ht="51.75" x14ac:dyDescent="0.4">
      <c r="A15" s="61">
        <v>8860</v>
      </c>
      <c r="B15" s="61">
        <v>3</v>
      </c>
      <c r="C15" s="338" t="s">
        <v>7</v>
      </c>
      <c r="D15" s="30">
        <f>VLOOKUP(A15,'132'!$A$5:$BE$214,48,0)/100</f>
        <v>0.44880997131839201</v>
      </c>
      <c r="E15" s="30">
        <v>0.45</v>
      </c>
      <c r="F15" s="292">
        <v>0.21</v>
      </c>
      <c r="G15" s="32">
        <v>0.06</v>
      </c>
      <c r="H15" s="32">
        <f>F15-G15</f>
        <v>0.15</v>
      </c>
      <c r="I15" s="85">
        <f>F15+G15</f>
        <v>0.27</v>
      </c>
      <c r="J15" s="36" t="s">
        <v>248</v>
      </c>
      <c r="K15" s="33" t="s">
        <v>248</v>
      </c>
      <c r="L15" s="33" t="s">
        <v>248</v>
      </c>
      <c r="M15" s="33" t="s">
        <v>143</v>
      </c>
      <c r="N15" s="49" t="s">
        <v>143</v>
      </c>
      <c r="O15" s="17"/>
    </row>
    <row r="16" spans="1:15" s="47" customFormat="1" ht="26.25" x14ac:dyDescent="0.4">
      <c r="A16" s="61">
        <v>8860</v>
      </c>
      <c r="B16" s="61">
        <v>4</v>
      </c>
      <c r="C16" s="338" t="s">
        <v>8</v>
      </c>
      <c r="D16" s="30">
        <f>VLOOKUP(A16,'132'!$A$5:$BE$214,16,0)/100+VLOOKUP(A16,'132'!$A$5:$BE$214,17,0)/100</f>
        <v>9.4134489042857605E-3</v>
      </c>
      <c r="E16" s="30">
        <v>0.03</v>
      </c>
      <c r="F16" s="32">
        <v>0.03</v>
      </c>
      <c r="G16" s="32">
        <v>0.05</v>
      </c>
      <c r="H16" s="32">
        <f>IF((F16-G16)&lt;0,0,(F16-G16))</f>
        <v>0</v>
      </c>
      <c r="I16" s="85">
        <f>F16+G16</f>
        <v>0.08</v>
      </c>
      <c r="J16" s="36" t="s">
        <v>10</v>
      </c>
      <c r="K16" s="33" t="s">
        <v>10</v>
      </c>
      <c r="L16" s="33" t="s">
        <v>10</v>
      </c>
      <c r="M16" s="33" t="s">
        <v>10</v>
      </c>
      <c r="N16" s="33" t="s">
        <v>10</v>
      </c>
      <c r="O16" s="17"/>
    </row>
    <row r="17" spans="1:15" s="47" customFormat="1" ht="26.25" x14ac:dyDescent="0.4">
      <c r="A17" s="61">
        <v>8860</v>
      </c>
      <c r="B17" s="61">
        <v>5</v>
      </c>
      <c r="C17" s="338" t="s">
        <v>11</v>
      </c>
      <c r="D17" s="30">
        <f>VLOOKUP(A17,'132'!$A$5:$BE$214,45,0)/100+VLOOKUP(A17,'132'!$A$5:$BE$214,44,0)/100+VLOOKUP(A17,'132'!$A$5:$BE$214,43,0)/100+VLOOKUP(A17,'132'!$A$5:$BE$214,41,0)/100</f>
        <v>2.9767816606144199E-3</v>
      </c>
      <c r="E17" s="30">
        <v>0.01</v>
      </c>
      <c r="F17" s="32">
        <v>0.01</v>
      </c>
      <c r="G17" s="32">
        <v>0.05</v>
      </c>
      <c r="H17" s="32">
        <f>IF((F17-G17)&lt;0,0,(F17-G17))</f>
        <v>0</v>
      </c>
      <c r="I17" s="85">
        <f>F17+G17</f>
        <v>6.0000000000000005E-2</v>
      </c>
      <c r="J17" s="36"/>
      <c r="K17" s="33"/>
      <c r="L17" s="33"/>
      <c r="M17" s="33"/>
      <c r="N17" s="33"/>
      <c r="O17" s="17"/>
    </row>
    <row r="18" spans="1:15" s="47" customFormat="1" ht="26.25" x14ac:dyDescent="0.4">
      <c r="A18" s="61"/>
      <c r="B18" s="61"/>
      <c r="C18" s="339" t="s">
        <v>13</v>
      </c>
      <c r="D18" s="62">
        <f t="shared" ref="D18" si="2">SUM(D13:D17)</f>
        <v>0.99979383408978317</v>
      </c>
      <c r="E18" s="62">
        <v>1</v>
      </c>
      <c r="F18" s="35">
        <f t="shared" ref="F18" si="3">SUM(F13:F17)</f>
        <v>1</v>
      </c>
      <c r="G18" s="36"/>
      <c r="H18" s="32"/>
      <c r="I18" s="85"/>
      <c r="J18" s="36"/>
      <c r="K18" s="33"/>
      <c r="L18" s="33"/>
      <c r="M18" s="33"/>
      <c r="N18" s="33"/>
      <c r="O18" s="17"/>
    </row>
    <row r="19" spans="1:15" s="47" customFormat="1" ht="27" thickBot="1" x14ac:dyDescent="0.45">
      <c r="A19" s="61">
        <v>8860</v>
      </c>
      <c r="B19" s="61">
        <v>7</v>
      </c>
      <c r="C19" s="340" t="s">
        <v>14</v>
      </c>
      <c r="D19" s="30">
        <f>VLOOKUP(A19,'132'!$A$5:$BE$214,11,0)/100</f>
        <v>0.14977530530970701</v>
      </c>
      <c r="E19" s="30">
        <v>0.12</v>
      </c>
      <c r="F19" s="39">
        <v>0.12</v>
      </c>
      <c r="G19" s="39">
        <v>0.06</v>
      </c>
      <c r="H19" s="39">
        <f>IF((F19-G19)&gt;0%,(F19-G19),0%)</f>
        <v>0.06</v>
      </c>
      <c r="I19" s="207">
        <f>F19+G19</f>
        <v>0.18</v>
      </c>
      <c r="J19" s="341" t="s">
        <v>15</v>
      </c>
      <c r="K19" s="40" t="s">
        <v>15</v>
      </c>
      <c r="L19" s="40" t="s">
        <v>15</v>
      </c>
      <c r="M19" s="40" t="s">
        <v>15</v>
      </c>
      <c r="N19" s="40" t="s">
        <v>15</v>
      </c>
      <c r="O19" s="17"/>
    </row>
    <row r="20" spans="1:15" s="47" customFormat="1" x14ac:dyDescent="0.2">
      <c r="A20" s="61"/>
      <c r="B20" s="1"/>
      <c r="C20" s="48" t="s">
        <v>192</v>
      </c>
      <c r="E20" s="65"/>
      <c r="F20" s="65"/>
      <c r="J20" s="65"/>
      <c r="K20" s="65"/>
      <c r="L20" s="65"/>
      <c r="M20" s="65"/>
      <c r="O20" s="17"/>
    </row>
    <row r="21" spans="1:15" ht="27" thickBot="1" x14ac:dyDescent="0.45">
      <c r="B21">
        <v>8879</v>
      </c>
      <c r="C21" s="249" t="s">
        <v>137</v>
      </c>
      <c r="D21" s="65"/>
      <c r="G21" s="65"/>
      <c r="H21" s="65"/>
      <c r="I21" s="65"/>
      <c r="N21" s="47"/>
    </row>
    <row r="22" spans="1:15" s="47" customFormat="1" ht="25.5" x14ac:dyDescent="0.35">
      <c r="A22" s="61"/>
      <c r="B22" s="1"/>
      <c r="C22" s="342" t="s">
        <v>0</v>
      </c>
      <c r="D22" s="342" t="s">
        <v>504</v>
      </c>
      <c r="E22" s="342" t="s">
        <v>503</v>
      </c>
      <c r="F22" s="342" t="s">
        <v>510</v>
      </c>
      <c r="G22" s="342" t="s">
        <v>173</v>
      </c>
      <c r="H22" s="343" t="s">
        <v>171</v>
      </c>
      <c r="I22" s="344" t="s">
        <v>172</v>
      </c>
      <c r="J22" s="342" t="s">
        <v>505</v>
      </c>
      <c r="K22" s="28" t="s">
        <v>502</v>
      </c>
      <c r="L22" s="28" t="s">
        <v>247</v>
      </c>
      <c r="M22" s="28" t="s">
        <v>241</v>
      </c>
      <c r="N22" s="28" t="s">
        <v>2</v>
      </c>
      <c r="O22" s="17"/>
    </row>
    <row r="23" spans="1:15" s="47" customFormat="1" ht="26.25" x14ac:dyDescent="0.4">
      <c r="A23" s="61">
        <v>8879</v>
      </c>
      <c r="B23" s="61">
        <v>1</v>
      </c>
      <c r="C23" s="338" t="s">
        <v>3</v>
      </c>
      <c r="D23" s="30">
        <f>VLOOKUP(A23,'132'!$A$5:$BE$214,3,0)/100</f>
        <v>0.252984114006998</v>
      </c>
      <c r="E23" s="30">
        <v>0.23</v>
      </c>
      <c r="F23" s="32">
        <v>0.23</v>
      </c>
      <c r="G23" s="32">
        <v>0.06</v>
      </c>
      <c r="H23" s="32">
        <f>F23-G23</f>
        <v>0.17</v>
      </c>
      <c r="I23" s="85">
        <f>IF((F23+G23)&gt;25%,25%,(F23+G23))</f>
        <v>0.25</v>
      </c>
      <c r="J23" s="36" t="s">
        <v>488</v>
      </c>
      <c r="K23" s="267" t="s">
        <v>488</v>
      </c>
      <c r="L23" s="33" t="s">
        <v>212</v>
      </c>
      <c r="M23" s="33" t="s">
        <v>212</v>
      </c>
      <c r="N23" s="33" t="s">
        <v>204</v>
      </c>
      <c r="O23" s="17"/>
    </row>
    <row r="24" spans="1:15" s="47" customFormat="1" ht="26.25" x14ac:dyDescent="0.4">
      <c r="A24" s="61">
        <v>8879</v>
      </c>
      <c r="B24" s="61">
        <v>2</v>
      </c>
      <c r="C24" s="338" t="s">
        <v>5</v>
      </c>
      <c r="D24" s="30">
        <f>VLOOKUP(A24,'132'!$A$5:$BE$214,47,0)/100</f>
        <v>0.32282062366363101</v>
      </c>
      <c r="E24" s="30">
        <v>0.32</v>
      </c>
      <c r="F24" s="292">
        <v>0.6</v>
      </c>
      <c r="G24" s="34">
        <v>0.05</v>
      </c>
      <c r="H24" s="32">
        <f>F24-G24</f>
        <v>0.54999999999999993</v>
      </c>
      <c r="I24" s="85">
        <f>F24+G24</f>
        <v>0.65</v>
      </c>
      <c r="J24" s="36" t="s">
        <v>6</v>
      </c>
      <c r="K24" s="33" t="s">
        <v>6</v>
      </c>
      <c r="L24" s="33" t="s">
        <v>6</v>
      </c>
      <c r="M24" s="33" t="s">
        <v>6</v>
      </c>
      <c r="N24" s="33" t="s">
        <v>6</v>
      </c>
      <c r="O24" s="17"/>
    </row>
    <row r="25" spans="1:15" s="47" customFormat="1" ht="51.75" x14ac:dyDescent="0.4">
      <c r="A25" s="61">
        <v>8879</v>
      </c>
      <c r="B25" s="61">
        <v>3</v>
      </c>
      <c r="C25" s="338" t="s">
        <v>7</v>
      </c>
      <c r="D25" s="30">
        <f>VLOOKUP(A25,'132'!$A$5:$BE$214,48,0)/100</f>
        <v>0.406032853950689</v>
      </c>
      <c r="E25" s="30">
        <v>0.39</v>
      </c>
      <c r="F25" s="292">
        <v>0.11</v>
      </c>
      <c r="G25" s="32">
        <v>0.06</v>
      </c>
      <c r="H25" s="32">
        <f>F25-G25</f>
        <v>0.05</v>
      </c>
      <c r="I25" s="85">
        <f>F25+G25</f>
        <v>0.16999999999999998</v>
      </c>
      <c r="J25" s="36" t="s">
        <v>248</v>
      </c>
      <c r="K25" s="33" t="s">
        <v>248</v>
      </c>
      <c r="L25" s="33" t="s">
        <v>248</v>
      </c>
      <c r="M25" s="33" t="s">
        <v>143</v>
      </c>
      <c r="N25" s="49" t="s">
        <v>143</v>
      </c>
      <c r="O25" s="17"/>
    </row>
    <row r="26" spans="1:15" s="47" customFormat="1" ht="26.25" x14ac:dyDescent="0.4">
      <c r="A26" s="61">
        <v>8879</v>
      </c>
      <c r="B26" s="61">
        <v>4</v>
      </c>
      <c r="C26" s="338" t="s">
        <v>8</v>
      </c>
      <c r="D26" s="30">
        <f>VLOOKUP(A26,'132'!$A$5:$BE$214,16,0)/100+VLOOKUP(A26,'132'!$A$5:$BE$214,17,0)/100</f>
        <v>1.633683063326042E-2</v>
      </c>
      <c r="E26" s="30">
        <v>0.05</v>
      </c>
      <c r="F26" s="32">
        <v>0.05</v>
      </c>
      <c r="G26" s="32">
        <v>0.05</v>
      </c>
      <c r="H26" s="32">
        <f>IF((F26-G26)&lt;0,0,(F26-G26))</f>
        <v>0</v>
      </c>
      <c r="I26" s="85">
        <f>F26+G26</f>
        <v>0.1</v>
      </c>
      <c r="J26" s="36" t="s">
        <v>10</v>
      </c>
      <c r="K26" s="33" t="s">
        <v>10</v>
      </c>
      <c r="L26" s="33" t="s">
        <v>10</v>
      </c>
      <c r="M26" s="33" t="s">
        <v>10</v>
      </c>
      <c r="N26" s="33" t="s">
        <v>10</v>
      </c>
      <c r="O26" s="17"/>
    </row>
    <row r="27" spans="1:15" s="47" customFormat="1" ht="26.25" x14ac:dyDescent="0.4">
      <c r="A27" s="61">
        <v>8879</v>
      </c>
      <c r="B27" s="61">
        <v>5</v>
      </c>
      <c r="C27" s="338" t="s">
        <v>11</v>
      </c>
      <c r="D27" s="30">
        <f>VLOOKUP(A27,'132'!$A$5:$BE$214,45,0)/100+VLOOKUP(A27,'132'!$A$5:$BE$214,44,0)/100+VLOOKUP(A27,'132'!$A$5:$BE$214,43,0)/100+VLOOKUP(A27,'132'!$A$5:$BE$214,41,0)/100</f>
        <v>2.44711507037784E-3</v>
      </c>
      <c r="E27" s="30">
        <v>0.01</v>
      </c>
      <c r="F27" s="32">
        <v>0.01</v>
      </c>
      <c r="G27" s="32">
        <v>0.05</v>
      </c>
      <c r="H27" s="32">
        <f>IF((F27-G27)&lt;0,0,(F27-G27))</f>
        <v>0</v>
      </c>
      <c r="I27" s="85">
        <f>F27+G27</f>
        <v>6.0000000000000005E-2</v>
      </c>
      <c r="J27" s="36"/>
      <c r="K27" s="33"/>
      <c r="L27" s="33"/>
      <c r="M27" s="33"/>
      <c r="N27" s="33"/>
      <c r="O27" s="17"/>
    </row>
    <row r="28" spans="1:15" s="47" customFormat="1" ht="26.25" x14ac:dyDescent="0.4">
      <c r="A28" s="61"/>
      <c r="B28" s="61"/>
      <c r="C28" s="339" t="s">
        <v>13</v>
      </c>
      <c r="D28" s="62">
        <f t="shared" ref="D28" si="4">SUM(D23:D27)</f>
        <v>1.0006215373249563</v>
      </c>
      <c r="E28" s="62">
        <v>1</v>
      </c>
      <c r="F28" s="35">
        <f t="shared" ref="F28" si="5">SUM(F23:F27)</f>
        <v>1</v>
      </c>
      <c r="G28" s="36"/>
      <c r="H28" s="32"/>
      <c r="I28" s="85"/>
      <c r="J28" s="36"/>
      <c r="K28" s="33"/>
      <c r="L28" s="33"/>
      <c r="M28" s="33"/>
      <c r="N28" s="33"/>
      <c r="O28" s="17"/>
    </row>
    <row r="29" spans="1:15" s="47" customFormat="1" ht="27" thickBot="1" x14ac:dyDescent="0.45">
      <c r="A29" s="61">
        <v>8879</v>
      </c>
      <c r="B29" s="61">
        <v>7</v>
      </c>
      <c r="C29" s="340" t="s">
        <v>14</v>
      </c>
      <c r="D29" s="30">
        <f>VLOOKUP(A29,'132'!$A$5:$BE$214,11,0)/100</f>
        <v>0.16834933656358297</v>
      </c>
      <c r="E29" s="30">
        <v>0.14000000000000001</v>
      </c>
      <c r="F29" s="39">
        <v>0.14000000000000001</v>
      </c>
      <c r="G29" s="39">
        <v>0.06</v>
      </c>
      <c r="H29" s="39">
        <f>IF((F29-G29)&gt;0%,(F29-G29),0%)</f>
        <v>8.0000000000000016E-2</v>
      </c>
      <c r="I29" s="207">
        <f>F29+G29</f>
        <v>0.2</v>
      </c>
      <c r="J29" s="341" t="s">
        <v>15</v>
      </c>
      <c r="K29" s="40" t="s">
        <v>15</v>
      </c>
      <c r="L29" s="40" t="s">
        <v>15</v>
      </c>
      <c r="M29" s="40" t="s">
        <v>15</v>
      </c>
      <c r="N29" s="40" t="s">
        <v>15</v>
      </c>
      <c r="O29" s="17"/>
    </row>
    <row r="30" spans="1:15" x14ac:dyDescent="0.2">
      <c r="B30" s="47"/>
      <c r="C30" s="48" t="s">
        <v>192</v>
      </c>
      <c r="D30" s="47"/>
      <c r="G30" s="47"/>
      <c r="H30" s="47"/>
      <c r="I30" s="47"/>
      <c r="N30" s="47"/>
    </row>
    <row r="31" spans="1:15" s="47" customFormat="1" ht="27" thickBot="1" x14ac:dyDescent="0.45">
      <c r="A31" s="61"/>
      <c r="B31" s="47">
        <v>9123</v>
      </c>
      <c r="C31" s="249" t="s">
        <v>170</v>
      </c>
      <c r="D31" s="65"/>
      <c r="E31" s="65"/>
      <c r="F31" s="65"/>
      <c r="G31" s="65"/>
      <c r="H31" s="65"/>
      <c r="I31" s="65"/>
      <c r="J31" s="65"/>
      <c r="K31" s="65"/>
      <c r="L31" s="65"/>
      <c r="M31" s="65"/>
      <c r="O31" s="17"/>
    </row>
    <row r="32" spans="1:15" s="47" customFormat="1" ht="25.5" x14ac:dyDescent="0.35">
      <c r="A32" s="61"/>
      <c r="B32" s="1"/>
      <c r="C32" s="342" t="s">
        <v>0</v>
      </c>
      <c r="D32" s="342" t="s">
        <v>504</v>
      </c>
      <c r="E32" s="342" t="s">
        <v>503</v>
      </c>
      <c r="F32" s="342" t="s">
        <v>510</v>
      </c>
      <c r="G32" s="342" t="s">
        <v>173</v>
      </c>
      <c r="H32" s="343" t="s">
        <v>171</v>
      </c>
      <c r="I32" s="344" t="s">
        <v>172</v>
      </c>
      <c r="J32" s="342" t="s">
        <v>505</v>
      </c>
      <c r="K32" s="28" t="s">
        <v>502</v>
      </c>
      <c r="L32" s="28" t="s">
        <v>247</v>
      </c>
      <c r="M32" s="28" t="s">
        <v>241</v>
      </c>
      <c r="N32" s="28" t="s">
        <v>2</v>
      </c>
      <c r="O32" s="17"/>
    </row>
    <row r="33" spans="1:15" s="47" customFormat="1" ht="26.25" x14ac:dyDescent="0.4">
      <c r="A33" s="61">
        <v>9123</v>
      </c>
      <c r="B33" s="61">
        <v>1</v>
      </c>
      <c r="C33" s="338" t="s">
        <v>3</v>
      </c>
      <c r="D33" s="30">
        <f>VLOOKUP(A33,'132'!$A$5:$BE$214,3,0)/100</f>
        <v>9.7641247645409893E-2</v>
      </c>
      <c r="E33" s="30">
        <v>0.1</v>
      </c>
      <c r="F33" s="32">
        <v>0.1</v>
      </c>
      <c r="G33" s="32">
        <v>0.06</v>
      </c>
      <c r="H33" s="32">
        <f>F33-G33</f>
        <v>4.0000000000000008E-2</v>
      </c>
      <c r="I33" s="85">
        <f>IF((F33+G33)&gt;10%,10%,(F33+G33))</f>
        <v>0.1</v>
      </c>
      <c r="J33" s="36" t="s">
        <v>488</v>
      </c>
      <c r="K33" s="267" t="s">
        <v>488</v>
      </c>
      <c r="L33" s="33" t="s">
        <v>212</v>
      </c>
      <c r="M33" s="33" t="s">
        <v>212</v>
      </c>
      <c r="N33" s="33" t="s">
        <v>204</v>
      </c>
      <c r="O33" s="17"/>
    </row>
    <row r="34" spans="1:15" s="47" customFormat="1" ht="26.25" x14ac:dyDescent="0.4">
      <c r="A34" s="61">
        <v>9123</v>
      </c>
      <c r="B34" s="61">
        <v>2</v>
      </c>
      <c r="C34" s="338" t="s">
        <v>5</v>
      </c>
      <c r="D34" s="30">
        <f>VLOOKUP(A34,'132'!$A$5:$BE$214,47,0)/100</f>
        <v>0.42825794948607998</v>
      </c>
      <c r="E34" s="30">
        <v>0.39</v>
      </c>
      <c r="F34" s="292">
        <v>0.6</v>
      </c>
      <c r="G34" s="34">
        <v>0.05</v>
      </c>
      <c r="H34" s="32">
        <f>F34-G34</f>
        <v>0.54999999999999993</v>
      </c>
      <c r="I34" s="85">
        <f>F34+G34</f>
        <v>0.65</v>
      </c>
      <c r="J34" s="36" t="s">
        <v>6</v>
      </c>
      <c r="K34" s="33" t="s">
        <v>6</v>
      </c>
      <c r="L34" s="33" t="s">
        <v>6</v>
      </c>
      <c r="M34" s="33" t="s">
        <v>6</v>
      </c>
      <c r="N34" s="33" t="s">
        <v>6</v>
      </c>
      <c r="O34" s="17"/>
    </row>
    <row r="35" spans="1:15" s="47" customFormat="1" ht="51.75" x14ac:dyDescent="0.4">
      <c r="A35" s="61">
        <v>9123</v>
      </c>
      <c r="B35" s="61">
        <v>3</v>
      </c>
      <c r="C35" s="338" t="s">
        <v>7</v>
      </c>
      <c r="D35" s="30">
        <f>VLOOKUP(A35,'132'!$A$5:$BE$214,48,0)/100</f>
        <v>0.45910287983530096</v>
      </c>
      <c r="E35" s="30">
        <v>0.47</v>
      </c>
      <c r="F35" s="292">
        <v>0.26</v>
      </c>
      <c r="G35" s="32">
        <v>0.06</v>
      </c>
      <c r="H35" s="32">
        <f>F35-G35</f>
        <v>0.2</v>
      </c>
      <c r="I35" s="85">
        <f>F35+G35</f>
        <v>0.32</v>
      </c>
      <c r="J35" s="36" t="s">
        <v>248</v>
      </c>
      <c r="K35" s="33" t="s">
        <v>248</v>
      </c>
      <c r="L35" s="33" t="s">
        <v>248</v>
      </c>
      <c r="M35" s="33" t="s">
        <v>143</v>
      </c>
      <c r="N35" s="49" t="s">
        <v>143</v>
      </c>
      <c r="O35" s="17"/>
    </row>
    <row r="36" spans="1:15" s="47" customFormat="1" ht="26.25" x14ac:dyDescent="0.4">
      <c r="A36" s="61">
        <v>9123</v>
      </c>
      <c r="B36" s="61">
        <v>4</v>
      </c>
      <c r="C36" s="338" t="s">
        <v>8</v>
      </c>
      <c r="D36" s="30">
        <f>VLOOKUP(A36,'132'!$A$5:$BE$214,16,0)/100+VLOOKUP(A36,'132'!$A$5:$BE$214,17,0)/100</f>
        <v>1.208287345087021E-2</v>
      </c>
      <c r="E36" s="30">
        <v>0.03</v>
      </c>
      <c r="F36" s="32">
        <v>0.03</v>
      </c>
      <c r="G36" s="32">
        <v>0.05</v>
      </c>
      <c r="H36" s="32">
        <f>IF((F36-G36)&lt;0,0,(F36-G36))</f>
        <v>0</v>
      </c>
      <c r="I36" s="85">
        <f>F36+G36</f>
        <v>0.08</v>
      </c>
      <c r="J36" s="36" t="s">
        <v>10</v>
      </c>
      <c r="K36" s="33" t="s">
        <v>10</v>
      </c>
      <c r="L36" s="33" t="s">
        <v>10</v>
      </c>
      <c r="M36" s="33" t="s">
        <v>10</v>
      </c>
      <c r="N36" s="33" t="s">
        <v>10</v>
      </c>
      <c r="O36" s="17"/>
    </row>
    <row r="37" spans="1:15" s="47" customFormat="1" ht="26.25" x14ac:dyDescent="0.4">
      <c r="A37" s="61">
        <v>9123</v>
      </c>
      <c r="B37" s="61">
        <v>5</v>
      </c>
      <c r="C37" s="338" t="s">
        <v>11</v>
      </c>
      <c r="D37" s="30">
        <f>VLOOKUP(A37,'132'!$A$5:$BE$214,45,0)/100+VLOOKUP(A37,'132'!$A$5:$BE$214,44,0)/100+VLOOKUP(A37,'132'!$A$5:$BE$214,43,0)/100+VLOOKUP(A37,'132'!$A$5:$BE$214,41,0)/100</f>
        <v>2.5088537028405099E-3</v>
      </c>
      <c r="E37" s="30">
        <v>0.01</v>
      </c>
      <c r="F37" s="32">
        <v>0.01</v>
      </c>
      <c r="G37" s="32">
        <v>0.05</v>
      </c>
      <c r="H37" s="32">
        <f>IF((F37-G37)&lt;0,0,(F37-G37))</f>
        <v>0</v>
      </c>
      <c r="I37" s="85">
        <f>F37+G37</f>
        <v>6.0000000000000005E-2</v>
      </c>
      <c r="J37" s="36"/>
      <c r="K37" s="33"/>
      <c r="L37" s="33"/>
      <c r="M37" s="33"/>
      <c r="N37" s="33"/>
      <c r="O37" s="17"/>
    </row>
    <row r="38" spans="1:15" s="47" customFormat="1" ht="26.25" x14ac:dyDescent="0.4">
      <c r="A38" s="61"/>
      <c r="B38" s="61"/>
      <c r="C38" s="339" t="s">
        <v>13</v>
      </c>
      <c r="D38" s="62">
        <f t="shared" ref="D38" si="6">SUM(D33:D37)</f>
        <v>0.99959380412050158</v>
      </c>
      <c r="E38" s="62">
        <v>1</v>
      </c>
      <c r="F38" s="35">
        <f t="shared" ref="F38" si="7">SUM(F33:F37)</f>
        <v>1</v>
      </c>
      <c r="G38" s="36"/>
      <c r="H38" s="32"/>
      <c r="I38" s="85"/>
      <c r="J38" s="36"/>
      <c r="K38" s="33"/>
      <c r="L38" s="33"/>
      <c r="M38" s="33"/>
      <c r="N38" s="33"/>
      <c r="O38" s="17"/>
    </row>
    <row r="39" spans="1:15" s="47" customFormat="1" ht="27" thickBot="1" x14ac:dyDescent="0.45">
      <c r="A39" s="61">
        <v>9123</v>
      </c>
      <c r="B39" s="61">
        <v>7</v>
      </c>
      <c r="C39" s="340" t="s">
        <v>14</v>
      </c>
      <c r="D39" s="30">
        <f>VLOOKUP(A39,'132'!$A$5:$BE$214,11,0)/100</f>
        <v>0.14398358285346699</v>
      </c>
      <c r="E39" s="30">
        <v>0.12</v>
      </c>
      <c r="F39" s="39">
        <v>0.12</v>
      </c>
      <c r="G39" s="39">
        <v>0.06</v>
      </c>
      <c r="H39" s="39">
        <f>IF((F39-G39)&gt;0%,(F39-G39),0%)</f>
        <v>0.06</v>
      </c>
      <c r="I39" s="207">
        <f>F39+G39</f>
        <v>0.18</v>
      </c>
      <c r="J39" s="341" t="s">
        <v>15</v>
      </c>
      <c r="K39" s="40" t="s">
        <v>15</v>
      </c>
      <c r="L39" s="40" t="s">
        <v>15</v>
      </c>
      <c r="M39" s="40" t="s">
        <v>15</v>
      </c>
      <c r="N39" s="40" t="s">
        <v>15</v>
      </c>
      <c r="O39" s="17"/>
    </row>
    <row r="40" spans="1:15" s="47" customFormat="1" x14ac:dyDescent="0.2">
      <c r="A40" s="61"/>
      <c r="B40" s="53">
        <v>8305</v>
      </c>
      <c r="C40" s="48" t="s">
        <v>193</v>
      </c>
      <c r="E40" s="65"/>
      <c r="F40" s="65"/>
      <c r="J40" s="65"/>
      <c r="K40" s="65"/>
      <c r="L40" s="65"/>
      <c r="M40" s="65"/>
    </row>
    <row r="41" spans="1:15" ht="28.5" thickBot="1" x14ac:dyDescent="0.45">
      <c r="B41" t="s">
        <v>122</v>
      </c>
      <c r="C41" s="250" t="s">
        <v>121</v>
      </c>
      <c r="D41" s="65"/>
      <c r="G41" s="65"/>
      <c r="H41" s="65"/>
      <c r="I41" s="65"/>
      <c r="O41"/>
    </row>
    <row r="42" spans="1:15" ht="25.5" x14ac:dyDescent="0.35">
      <c r="C42" s="342" t="s">
        <v>0</v>
      </c>
      <c r="D42" s="342" t="s">
        <v>504</v>
      </c>
      <c r="E42" s="342" t="s">
        <v>503</v>
      </c>
      <c r="F42" s="342" t="s">
        <v>510</v>
      </c>
      <c r="G42" s="342" t="s">
        <v>173</v>
      </c>
      <c r="H42" s="343" t="s">
        <v>171</v>
      </c>
      <c r="I42" s="344" t="s">
        <v>172</v>
      </c>
      <c r="J42" s="342" t="s">
        <v>505</v>
      </c>
      <c r="K42" s="28" t="s">
        <v>502</v>
      </c>
      <c r="L42" s="28" t="s">
        <v>247</v>
      </c>
      <c r="M42" s="28" t="s">
        <v>241</v>
      </c>
      <c r="N42" s="28" t="s">
        <v>2</v>
      </c>
      <c r="O42"/>
    </row>
    <row r="43" spans="1:15" ht="26.25" x14ac:dyDescent="0.4">
      <c r="A43" s="61">
        <v>8305</v>
      </c>
      <c r="B43" s="61">
        <v>1</v>
      </c>
      <c r="C43" s="338" t="s">
        <v>3</v>
      </c>
      <c r="D43" s="30">
        <f>VLOOKUP(A43,'132'!$A$5:$BE$214,3,0)/100</f>
        <v>0.26612734850414799</v>
      </c>
      <c r="E43" s="30">
        <v>0.24</v>
      </c>
      <c r="F43" s="292">
        <v>0.23</v>
      </c>
      <c r="G43" s="32">
        <v>0.06</v>
      </c>
      <c r="H43" s="32">
        <f>F43-G43</f>
        <v>0.17</v>
      </c>
      <c r="I43" s="85">
        <f>F43+G43</f>
        <v>0.29000000000000004</v>
      </c>
      <c r="J43" s="36" t="s">
        <v>512</v>
      </c>
      <c r="K43" s="267" t="s">
        <v>488</v>
      </c>
      <c r="L43" s="33" t="s">
        <v>212</v>
      </c>
      <c r="M43" s="33" t="s">
        <v>212</v>
      </c>
      <c r="N43" s="33" t="s">
        <v>204</v>
      </c>
      <c r="O43"/>
    </row>
    <row r="44" spans="1:15" ht="26.25" x14ac:dyDescent="0.4">
      <c r="A44" s="61">
        <v>8305</v>
      </c>
      <c r="B44" s="61">
        <v>2</v>
      </c>
      <c r="C44" s="338" t="s">
        <v>5</v>
      </c>
      <c r="D44" s="30">
        <f>VLOOKUP(A44,'132'!$A$5:$BE$214,47,0)/100</f>
        <v>0.26370936383389099</v>
      </c>
      <c r="E44" s="30">
        <v>0.3</v>
      </c>
      <c r="F44" s="292">
        <v>0.52</v>
      </c>
      <c r="G44" s="34">
        <v>0.05</v>
      </c>
      <c r="H44" s="32">
        <f>F44-G44</f>
        <v>0.47000000000000003</v>
      </c>
      <c r="I44" s="85">
        <f>F44+G44</f>
        <v>0.57000000000000006</v>
      </c>
      <c r="J44" s="36" t="s">
        <v>242</v>
      </c>
      <c r="K44" s="33" t="s">
        <v>6</v>
      </c>
      <c r="L44" s="33" t="s">
        <v>6</v>
      </c>
      <c r="M44" s="33" t="s">
        <v>6</v>
      </c>
      <c r="N44" s="33" t="s">
        <v>6</v>
      </c>
      <c r="O44"/>
    </row>
    <row r="45" spans="1:15" ht="51.75" x14ac:dyDescent="0.4">
      <c r="A45" s="61">
        <v>8305</v>
      </c>
      <c r="B45" s="61">
        <v>3</v>
      </c>
      <c r="C45" s="338" t="s">
        <v>7</v>
      </c>
      <c r="D45" s="30">
        <f>VLOOKUP(A45,'132'!$A$5:$BE$214,48,0)/100</f>
        <v>0.40120768588726202</v>
      </c>
      <c r="E45" s="30">
        <v>0.39</v>
      </c>
      <c r="F45" s="292">
        <v>0.1</v>
      </c>
      <c r="G45" s="32">
        <v>0.06</v>
      </c>
      <c r="H45" s="32">
        <f>F45-G45</f>
        <v>4.0000000000000008E-2</v>
      </c>
      <c r="I45" s="85">
        <f>F45+G45</f>
        <v>0.16</v>
      </c>
      <c r="J45" s="36" t="s">
        <v>513</v>
      </c>
      <c r="K45" s="33" t="s">
        <v>248</v>
      </c>
      <c r="L45" s="33" t="s">
        <v>248</v>
      </c>
      <c r="M45" s="33" t="s">
        <v>143</v>
      </c>
      <c r="N45" s="49" t="s">
        <v>141</v>
      </c>
      <c r="O45"/>
    </row>
    <row r="46" spans="1:15" ht="26.25" x14ac:dyDescent="0.4">
      <c r="A46" s="61">
        <v>8305</v>
      </c>
      <c r="B46" s="61">
        <v>4</v>
      </c>
      <c r="C46" s="338" t="s">
        <v>8</v>
      </c>
      <c r="D46" s="30">
        <f>VLOOKUP(A46,'132'!$A$5:$BE$214,16,0)/100+VLOOKUP(A46,'132'!$A$5:$BE$214,17,0)/100</f>
        <v>3.623021641429916E-2</v>
      </c>
      <c r="E46" s="30">
        <v>0.03</v>
      </c>
      <c r="F46" s="292">
        <v>0.1</v>
      </c>
      <c r="G46" s="32">
        <v>0.05</v>
      </c>
      <c r="H46" s="32">
        <f>IF((F46-G46)&lt;0,0,(F46-G46))</f>
        <v>0.05</v>
      </c>
      <c r="I46" s="85">
        <f>F46+G46</f>
        <v>0.15000000000000002</v>
      </c>
      <c r="J46" s="36" t="s">
        <v>10</v>
      </c>
      <c r="K46" s="33" t="s">
        <v>10</v>
      </c>
      <c r="L46" s="33" t="s">
        <v>10</v>
      </c>
      <c r="M46" s="33" t="s">
        <v>10</v>
      </c>
      <c r="N46" s="33" t="s">
        <v>10</v>
      </c>
      <c r="O46"/>
    </row>
    <row r="47" spans="1:15" ht="26.25" x14ac:dyDescent="0.4">
      <c r="A47" s="61">
        <v>8305</v>
      </c>
      <c r="B47" s="61">
        <v>5</v>
      </c>
      <c r="C47" s="338" t="s">
        <v>87</v>
      </c>
      <c r="D47" s="30">
        <f>VLOOKUP(A47,'132'!$A$5:$BE$214,45,0)/100+VLOOKUP(A47,'132'!$A$5:$BE$214,44,0)/100+VLOOKUP(A47,'132'!$A$5:$BE$214,43,0)/100+VLOOKUP(A47,'132'!$A$5:$BE$214,41,0)/100</f>
        <v>3.255912450459944E-2</v>
      </c>
      <c r="E47" s="30">
        <v>0.04</v>
      </c>
      <c r="F47" s="292">
        <v>0.05</v>
      </c>
      <c r="G47" s="32">
        <v>0.05</v>
      </c>
      <c r="H47" s="32">
        <f>IF((F47-G47)&lt;0,0,(F47-G47))</f>
        <v>0</v>
      </c>
      <c r="I47" s="85">
        <f>F47+G47</f>
        <v>0.1</v>
      </c>
      <c r="J47" s="36"/>
      <c r="K47" s="33"/>
      <c r="L47" s="33"/>
      <c r="M47" s="33"/>
      <c r="N47" s="33"/>
      <c r="O47"/>
    </row>
    <row r="48" spans="1:15" ht="26.25" x14ac:dyDescent="0.4">
      <c r="A48" s="61">
        <v>8305</v>
      </c>
      <c r="B48" s="61"/>
      <c r="C48" s="339" t="s">
        <v>13</v>
      </c>
      <c r="D48" s="62">
        <f t="shared" ref="D48" si="8">SUM(D43:D47)</f>
        <v>0.99983373914419948</v>
      </c>
      <c r="E48" s="62">
        <v>1</v>
      </c>
      <c r="F48" s="35">
        <f t="shared" ref="F48" si="9">SUM(F43:F47)</f>
        <v>1</v>
      </c>
      <c r="G48" s="36"/>
      <c r="H48" s="32"/>
      <c r="I48" s="85"/>
      <c r="J48" s="36"/>
      <c r="K48" s="33"/>
      <c r="L48" s="33"/>
      <c r="M48" s="33"/>
      <c r="N48" s="33"/>
      <c r="O48"/>
    </row>
    <row r="49" spans="1:15" ht="27" thickBot="1" x14ac:dyDescent="0.45">
      <c r="A49" s="61">
        <v>8305</v>
      </c>
      <c r="B49" s="61">
        <v>7</v>
      </c>
      <c r="C49" s="340" t="s">
        <v>14</v>
      </c>
      <c r="D49" s="30">
        <f>VLOOKUP(A49,'132'!$A$5:$BE$214,11,0)/100</f>
        <v>0.151499142726333</v>
      </c>
      <c r="E49" s="30">
        <v>0.13</v>
      </c>
      <c r="F49" s="335">
        <v>0.15</v>
      </c>
      <c r="G49" s="39">
        <v>0.06</v>
      </c>
      <c r="H49" s="39">
        <f>IF((F49-G49)&gt;0%,(F49-G49),0%)</f>
        <v>0.09</v>
      </c>
      <c r="I49" s="207">
        <f>F49+G49</f>
        <v>0.21</v>
      </c>
      <c r="J49" s="341" t="s">
        <v>514</v>
      </c>
      <c r="K49" s="40" t="s">
        <v>15</v>
      </c>
      <c r="L49" s="40" t="s">
        <v>15</v>
      </c>
      <c r="M49" s="40" t="s">
        <v>15</v>
      </c>
      <c r="N49" s="40" t="s">
        <v>15</v>
      </c>
      <c r="O49"/>
    </row>
    <row r="50" spans="1:15" x14ac:dyDescent="0.2">
      <c r="B50" s="51">
        <v>8518</v>
      </c>
      <c r="C50" s="48" t="s">
        <v>78</v>
      </c>
      <c r="O50"/>
    </row>
    <row r="51" spans="1:15" s="47" customFormat="1" x14ac:dyDescent="0.2">
      <c r="A51" s="61"/>
      <c r="B51" s="51"/>
      <c r="C51" s="48"/>
      <c r="E51" s="65"/>
      <c r="F51" s="254"/>
      <c r="J51" s="65"/>
      <c r="K51" s="65"/>
      <c r="L51" s="65"/>
      <c r="M51" s="65"/>
    </row>
    <row r="52" spans="1:15" ht="28.5" thickBot="1" x14ac:dyDescent="0.45">
      <c r="B52" t="s">
        <v>140</v>
      </c>
      <c r="C52" s="250" t="s">
        <v>106</v>
      </c>
      <c r="D52" s="65"/>
      <c r="G52" s="65"/>
      <c r="H52" s="65"/>
      <c r="I52" s="65"/>
      <c r="O52"/>
    </row>
    <row r="53" spans="1:15" ht="25.5" x14ac:dyDescent="0.35">
      <c r="A53" s="203"/>
      <c r="B53" s="204"/>
      <c r="C53" s="342" t="s">
        <v>0</v>
      </c>
      <c r="D53" s="342" t="s">
        <v>504</v>
      </c>
      <c r="E53" s="342" t="s">
        <v>503</v>
      </c>
      <c r="F53" s="342" t="s">
        <v>510</v>
      </c>
      <c r="G53" s="342" t="s">
        <v>173</v>
      </c>
      <c r="H53" s="343" t="s">
        <v>171</v>
      </c>
      <c r="I53" s="344" t="s">
        <v>172</v>
      </c>
      <c r="J53" s="342" t="s">
        <v>505</v>
      </c>
      <c r="K53" s="28" t="s">
        <v>502</v>
      </c>
      <c r="L53" s="28" t="s">
        <v>247</v>
      </c>
      <c r="M53" s="28" t="s">
        <v>241</v>
      </c>
      <c r="N53" s="28" t="s">
        <v>2</v>
      </c>
      <c r="O53"/>
    </row>
    <row r="54" spans="1:15" ht="26.25" x14ac:dyDescent="0.4">
      <c r="A54" s="205">
        <v>8518</v>
      </c>
      <c r="B54" s="61">
        <v>1</v>
      </c>
      <c r="C54" s="338" t="s">
        <v>3</v>
      </c>
      <c r="D54" s="30">
        <f>VLOOKUP(A54,'132'!$A$5:$BE$214,3,0)/100</f>
        <v>0.27657066348921899</v>
      </c>
      <c r="E54" s="30">
        <v>0.24</v>
      </c>
      <c r="F54" s="292">
        <v>0.23</v>
      </c>
      <c r="G54" s="32">
        <v>0.06</v>
      </c>
      <c r="H54" s="32">
        <f>F54-G54</f>
        <v>0.17</v>
      </c>
      <c r="I54" s="85">
        <f>F54+G54</f>
        <v>0.29000000000000004</v>
      </c>
      <c r="J54" s="36" t="s">
        <v>512</v>
      </c>
      <c r="K54" s="267" t="s">
        <v>488</v>
      </c>
      <c r="L54" s="33" t="s">
        <v>212</v>
      </c>
      <c r="M54" s="33" t="s">
        <v>212</v>
      </c>
      <c r="N54" s="33" t="s">
        <v>204</v>
      </c>
      <c r="O54"/>
    </row>
    <row r="55" spans="1:15" ht="26.25" x14ac:dyDescent="0.4">
      <c r="A55" s="205">
        <v>8518</v>
      </c>
      <c r="B55" s="61">
        <v>2</v>
      </c>
      <c r="C55" s="338" t="s">
        <v>5</v>
      </c>
      <c r="D55" s="30">
        <f>VLOOKUP(A55,'132'!$A$5:$BE$214,47,0)/100</f>
        <v>0.29795479261115804</v>
      </c>
      <c r="E55" s="30">
        <v>0.3</v>
      </c>
      <c r="F55" s="292">
        <v>0.52</v>
      </c>
      <c r="G55" s="34">
        <v>0.05</v>
      </c>
      <c r="H55" s="32">
        <f>F55-G55</f>
        <v>0.47000000000000003</v>
      </c>
      <c r="I55" s="85">
        <f>F55+G55</f>
        <v>0.57000000000000006</v>
      </c>
      <c r="J55" s="36" t="s">
        <v>242</v>
      </c>
      <c r="K55" s="33" t="s">
        <v>6</v>
      </c>
      <c r="L55" s="33" t="s">
        <v>6</v>
      </c>
      <c r="M55" s="33" t="s">
        <v>6</v>
      </c>
      <c r="N55" s="33" t="s">
        <v>6</v>
      </c>
      <c r="O55"/>
    </row>
    <row r="56" spans="1:15" ht="51.75" x14ac:dyDescent="0.4">
      <c r="A56" s="205">
        <v>8518</v>
      </c>
      <c r="B56" s="61">
        <v>3</v>
      </c>
      <c r="C56" s="338" t="s">
        <v>7</v>
      </c>
      <c r="D56" s="30">
        <f>VLOOKUP(A56,'132'!$A$5:$BE$214,48,0)/100</f>
        <v>0.41027601354253596</v>
      </c>
      <c r="E56" s="30">
        <v>0.39</v>
      </c>
      <c r="F56" s="292">
        <v>0.1</v>
      </c>
      <c r="G56" s="32">
        <v>0.06</v>
      </c>
      <c r="H56" s="32">
        <f>F56-G56</f>
        <v>4.0000000000000008E-2</v>
      </c>
      <c r="I56" s="85">
        <f>F56+G56</f>
        <v>0.16</v>
      </c>
      <c r="J56" s="36" t="s">
        <v>513</v>
      </c>
      <c r="K56" s="33" t="s">
        <v>248</v>
      </c>
      <c r="L56" s="33" t="s">
        <v>248</v>
      </c>
      <c r="M56" s="33" t="s">
        <v>233</v>
      </c>
      <c r="N56" s="49" t="s">
        <v>141</v>
      </c>
      <c r="O56"/>
    </row>
    <row r="57" spans="1:15" ht="26.25" x14ac:dyDescent="0.4">
      <c r="A57" s="205">
        <v>8518</v>
      </c>
      <c r="B57" s="61">
        <v>4</v>
      </c>
      <c r="C57" s="338" t="s">
        <v>8</v>
      </c>
      <c r="D57" s="30">
        <f>VLOOKUP(A57,'132'!$A$5:$BE$214,16,0)/100+VLOOKUP(A57,'132'!$A$5:$BE$214,17,0)/100</f>
        <v>-4.9944705683259601E-3</v>
      </c>
      <c r="E57" s="30">
        <v>0.03</v>
      </c>
      <c r="F57" s="292">
        <v>0.1</v>
      </c>
      <c r="G57" s="32">
        <v>0.05</v>
      </c>
      <c r="H57" s="32">
        <f>IF((F57-G57)&lt;0,0,(F57-G57))</f>
        <v>0.05</v>
      </c>
      <c r="I57" s="85">
        <f>F57+G57</f>
        <v>0.15000000000000002</v>
      </c>
      <c r="J57" s="36" t="s">
        <v>10</v>
      </c>
      <c r="K57" s="33" t="s">
        <v>10</v>
      </c>
      <c r="L57" s="33" t="s">
        <v>10</v>
      </c>
      <c r="M57" s="33" t="s">
        <v>10</v>
      </c>
      <c r="N57" s="33" t="s">
        <v>10</v>
      </c>
      <c r="O57"/>
    </row>
    <row r="58" spans="1:15" ht="26.25" x14ac:dyDescent="0.4">
      <c r="A58" s="205">
        <v>8518</v>
      </c>
      <c r="B58" s="61">
        <v>5</v>
      </c>
      <c r="C58" s="338" t="s">
        <v>11</v>
      </c>
      <c r="D58" s="30">
        <f>VLOOKUP(A58,'132'!$A$5:$BE$214,45,0)/100+VLOOKUP(A58,'132'!$A$5:$BE$214,44,0)/100+VLOOKUP(A58,'132'!$A$5:$BE$214,43,0)/100+VLOOKUP(A58,'132'!$A$5:$BE$214,41,0)/100</f>
        <v>4.5644501628380817E-2</v>
      </c>
      <c r="E58" s="30">
        <v>0.04</v>
      </c>
      <c r="F58" s="292">
        <v>0.05</v>
      </c>
      <c r="G58" s="32">
        <v>0.05</v>
      </c>
      <c r="H58" s="32">
        <f>IF((F58-G58)&lt;0,0,(F58-G58))</f>
        <v>0</v>
      </c>
      <c r="I58" s="85">
        <f>F58+G58</f>
        <v>0.1</v>
      </c>
      <c r="J58" s="36"/>
      <c r="K58" s="33"/>
      <c r="L58" s="33"/>
      <c r="M58" s="33"/>
      <c r="N58" s="33"/>
      <c r="O58"/>
    </row>
    <row r="59" spans="1:15" ht="26.25" x14ac:dyDescent="0.4">
      <c r="A59" s="205"/>
      <c r="B59" s="61"/>
      <c r="C59" s="339" t="s">
        <v>13</v>
      </c>
      <c r="D59" s="62">
        <f t="shared" ref="D59" si="10">SUM(D54:D58)</f>
        <v>1.0254515007029679</v>
      </c>
      <c r="E59" s="62">
        <v>1</v>
      </c>
      <c r="F59" s="35">
        <f t="shared" ref="F59" si="11">SUM(F54:F58)</f>
        <v>1</v>
      </c>
      <c r="G59" s="36"/>
      <c r="H59" s="32"/>
      <c r="I59" s="85"/>
      <c r="J59" s="36"/>
      <c r="K59" s="33"/>
      <c r="L59" s="33"/>
      <c r="M59" s="33"/>
      <c r="N59" s="33"/>
      <c r="O59"/>
    </row>
    <row r="60" spans="1:15" ht="27" thickBot="1" x14ac:dyDescent="0.45">
      <c r="A60" s="206">
        <v>8518</v>
      </c>
      <c r="B60" s="61">
        <v>7</v>
      </c>
      <c r="C60" s="340" t="s">
        <v>14</v>
      </c>
      <c r="D60" s="30">
        <f>VLOOKUP(A60,'132'!$A$5:$BE$214,11,0)/100</f>
        <v>0.15668392154147201</v>
      </c>
      <c r="E60" s="30">
        <v>0.13</v>
      </c>
      <c r="F60" s="335">
        <v>0.15</v>
      </c>
      <c r="G60" s="39">
        <v>0.06</v>
      </c>
      <c r="H60" s="39">
        <f>IF((F60-G60)&gt;0%,(F60-G60),0%)</f>
        <v>0.09</v>
      </c>
      <c r="I60" s="207">
        <f>F60+G60</f>
        <v>0.21</v>
      </c>
      <c r="J60" s="341" t="s">
        <v>514</v>
      </c>
      <c r="K60" s="40" t="s">
        <v>15</v>
      </c>
      <c r="L60" s="40" t="s">
        <v>15</v>
      </c>
      <c r="M60" s="40" t="s">
        <v>15</v>
      </c>
      <c r="N60" s="40" t="s">
        <v>15</v>
      </c>
      <c r="O60"/>
    </row>
    <row r="61" spans="1:15" x14ac:dyDescent="0.2">
      <c r="B61" s="1" t="s">
        <v>16</v>
      </c>
      <c r="C61" s="3" t="s">
        <v>78</v>
      </c>
      <c r="O61"/>
    </row>
    <row r="62" spans="1:15" s="65" customFormat="1" x14ac:dyDescent="0.2">
      <c r="A62" s="61"/>
      <c r="B62" s="1"/>
      <c r="C62" s="48"/>
    </row>
    <row r="63" spans="1:15" s="65" customFormat="1" ht="19.5" x14ac:dyDescent="0.3">
      <c r="A63" s="71"/>
      <c r="B63" s="71"/>
      <c r="C63" s="157"/>
      <c r="F63" s="254"/>
    </row>
    <row r="64" spans="1:15" s="65" customFormat="1" x14ac:dyDescent="0.2">
      <c r="A64" s="71"/>
      <c r="B64" s="71"/>
    </row>
    <row r="65" spans="1:15" s="65" customFormat="1" x14ac:dyDescent="0.2">
      <c r="A65" s="71"/>
      <c r="B65" s="71"/>
      <c r="C65" s="251" t="s">
        <v>254</v>
      </c>
      <c r="F65" s="262"/>
    </row>
    <row r="66" spans="1:15" s="65" customFormat="1" x14ac:dyDescent="0.2">
      <c r="A66" s="71"/>
      <c r="B66" s="71"/>
      <c r="C66" s="251" t="s">
        <v>276</v>
      </c>
      <c r="F66" s="263"/>
    </row>
    <row r="67" spans="1:15" s="65" customFormat="1" x14ac:dyDescent="0.2">
      <c r="A67" s="71"/>
      <c r="B67" s="71"/>
      <c r="C67" s="251" t="s">
        <v>255</v>
      </c>
    </row>
    <row r="68" spans="1:15" s="65" customFormat="1" x14ac:dyDescent="0.2">
      <c r="A68" s="71"/>
      <c r="B68" s="71"/>
      <c r="C68" s="251" t="s">
        <v>256</v>
      </c>
    </row>
    <row r="69" spans="1:15" s="65" customFormat="1" x14ac:dyDescent="0.2">
      <c r="A69" s="71"/>
      <c r="B69" s="71"/>
      <c r="C69" s="251" t="s">
        <v>257</v>
      </c>
    </row>
    <row r="70" spans="1:15" s="65" customFormat="1" x14ac:dyDescent="0.2">
      <c r="A70" s="71"/>
      <c r="B70" s="71"/>
      <c r="C70" s="251" t="s">
        <v>258</v>
      </c>
    </row>
    <row r="71" spans="1:15" s="65" customFormat="1" x14ac:dyDescent="0.2">
      <c r="A71" s="71"/>
      <c r="B71" s="71"/>
      <c r="C71" s="251" t="s">
        <v>235</v>
      </c>
    </row>
    <row r="72" spans="1:15" s="65" customFormat="1" x14ac:dyDescent="0.2">
      <c r="A72" s="71"/>
      <c r="B72" s="71"/>
      <c r="C72" s="251" t="s">
        <v>277</v>
      </c>
    </row>
    <row r="73" spans="1:15" s="47" customFormat="1" x14ac:dyDescent="0.2">
      <c r="A73" s="61"/>
      <c r="C73" s="251" t="s">
        <v>259</v>
      </c>
      <c r="D73" s="65"/>
      <c r="E73" s="65"/>
      <c r="F73" s="65"/>
      <c r="J73" s="65"/>
      <c r="K73" s="65"/>
      <c r="L73" s="65"/>
      <c r="M73" s="65"/>
      <c r="O73" s="17"/>
    </row>
    <row r="74" spans="1:15" x14ac:dyDescent="0.2">
      <c r="C74" s="251" t="s">
        <v>260</v>
      </c>
      <c r="D74" s="65"/>
    </row>
    <row r="75" spans="1:15" x14ac:dyDescent="0.2">
      <c r="C75" s="251" t="s">
        <v>278</v>
      </c>
      <c r="D75" s="65"/>
      <c r="G75" s="47"/>
    </row>
    <row r="76" spans="1:15" x14ac:dyDescent="0.2">
      <c r="C76" s="251" t="s">
        <v>261</v>
      </c>
      <c r="D76" s="65"/>
    </row>
    <row r="77" spans="1:15" x14ac:dyDescent="0.2">
      <c r="C77" s="251" t="s">
        <v>262</v>
      </c>
      <c r="D77" s="65"/>
    </row>
    <row r="78" spans="1:15" x14ac:dyDescent="0.2">
      <c r="C78" s="251" t="s">
        <v>273</v>
      </c>
      <c r="D78" s="65"/>
    </row>
    <row r="79" spans="1:15" x14ac:dyDescent="0.2">
      <c r="C79" s="251" t="s">
        <v>279</v>
      </c>
      <c r="D79" s="65"/>
    </row>
    <row r="80" spans="1:15" x14ac:dyDescent="0.2">
      <c r="C80" s="251" t="s">
        <v>263</v>
      </c>
      <c r="D80" s="65"/>
    </row>
    <row r="81" spans="3:4" x14ac:dyDescent="0.2">
      <c r="C81" s="251" t="s">
        <v>274</v>
      </c>
      <c r="D81" s="65"/>
    </row>
    <row r="82" spans="3:4" x14ac:dyDescent="0.2">
      <c r="C82" s="251" t="s">
        <v>264</v>
      </c>
      <c r="D82" s="65"/>
    </row>
    <row r="83" spans="3:4" x14ac:dyDescent="0.2">
      <c r="C83" s="251" t="s">
        <v>265</v>
      </c>
      <c r="D83" s="65"/>
    </row>
    <row r="84" spans="3:4" x14ac:dyDescent="0.2">
      <c r="C84" s="251" t="s">
        <v>275</v>
      </c>
      <c r="D84" s="65"/>
    </row>
    <row r="85" spans="3:4" x14ac:dyDescent="0.2">
      <c r="C85" s="251" t="s">
        <v>266</v>
      </c>
      <c r="D85" s="65"/>
    </row>
    <row r="86" spans="3:4" x14ac:dyDescent="0.2">
      <c r="C86" s="251" t="s">
        <v>267</v>
      </c>
      <c r="D86" s="65"/>
    </row>
    <row r="87" spans="3:4" x14ac:dyDescent="0.2">
      <c r="C87" s="251" t="s">
        <v>268</v>
      </c>
      <c r="D87" s="65"/>
    </row>
    <row r="88" spans="3:4" ht="15" x14ac:dyDescent="0.2">
      <c r="C88" s="251" t="s">
        <v>280</v>
      </c>
      <c r="D88" s="65"/>
    </row>
    <row r="89" spans="3:4" x14ac:dyDescent="0.2">
      <c r="C89" s="251" t="s">
        <v>269</v>
      </c>
      <c r="D89" s="65"/>
    </row>
    <row r="90" spans="3:4" x14ac:dyDescent="0.2">
      <c r="C90" s="251" t="s">
        <v>270</v>
      </c>
      <c r="D90" s="65"/>
    </row>
    <row r="91" spans="3:4" x14ac:dyDescent="0.2">
      <c r="C91" s="251" t="s">
        <v>271</v>
      </c>
      <c r="D91" s="65"/>
    </row>
    <row r="92" spans="3:4" x14ac:dyDescent="0.2">
      <c r="C92" s="251" t="s">
        <v>272</v>
      </c>
      <c r="D92" s="65"/>
    </row>
    <row r="93" spans="3:4" x14ac:dyDescent="0.2">
      <c r="C93" s="251" t="s">
        <v>281</v>
      </c>
      <c r="D93" s="65"/>
    </row>
    <row r="94" spans="3:4" x14ac:dyDescent="0.2">
      <c r="C94" s="65"/>
      <c r="D94" s="65"/>
    </row>
    <row r="96" spans="3:4" x14ac:dyDescent="0.2">
      <c r="C96" s="334" t="s">
        <v>549</v>
      </c>
    </row>
    <row r="97" spans="1:3" x14ac:dyDescent="0.2">
      <c r="C97" s="334"/>
    </row>
    <row r="98" spans="1:3" x14ac:dyDescent="0.2">
      <c r="C98" s="334" t="s">
        <v>550</v>
      </c>
    </row>
    <row r="99" spans="1:3" x14ac:dyDescent="0.2">
      <c r="C99" s="334"/>
    </row>
    <row r="100" spans="1:3" x14ac:dyDescent="0.2">
      <c r="C100" s="334" t="s">
        <v>551</v>
      </c>
    </row>
    <row r="101" spans="1:3" x14ac:dyDescent="0.2">
      <c r="C101" s="334"/>
    </row>
    <row r="102" spans="1:3" x14ac:dyDescent="0.2">
      <c r="C102" s="334" t="s">
        <v>552</v>
      </c>
    </row>
    <row r="103" spans="1:3" s="383" customFormat="1" x14ac:dyDescent="0.2">
      <c r="A103" s="383" t="s">
        <v>553</v>
      </c>
    </row>
  </sheetData>
  <mergeCells count="1">
    <mergeCell ref="A103:XFD103"/>
  </mergeCells>
  <pageMargins left="0.7" right="0.7" top="0.75" bottom="0.75" header="0.3" footer="0.3"/>
  <pageSetup paperSize="9" scale="29" fitToHeight="0" orientation="landscape" r:id="rId1"/>
  <rowBreaks count="2" manualBreakCount="2">
    <brk id="40" max="16383" man="1"/>
    <brk id="51" max="16383" man="1"/>
  </rowBreak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rightToLeft="1" view="pageBreakPreview" topLeftCell="C22" zoomScale="55" zoomScaleNormal="55" zoomScaleSheetLayoutView="55" workbookViewId="0">
      <selection activeCell="F37" sqref="F37"/>
    </sheetView>
  </sheetViews>
  <sheetFormatPr defaultRowHeight="14.25" x14ac:dyDescent="0.2"/>
  <cols>
    <col min="1" max="1" width="9" style="47" hidden="1" customWidth="1"/>
    <col min="2" max="2" width="9" hidden="1" customWidth="1"/>
    <col min="3" max="3" width="34.375" customWidth="1"/>
    <col min="4" max="4" width="45.5" bestFit="1" customWidth="1"/>
    <col min="5" max="5" width="45.5" style="65" customWidth="1"/>
    <col min="6" max="6" width="38.625" style="65" customWidth="1"/>
    <col min="7" max="7" width="43.25" bestFit="1" customWidth="1"/>
    <col min="8" max="9" width="44.875" bestFit="1" customWidth="1"/>
    <col min="10" max="10" width="80.5" style="65" bestFit="1" customWidth="1"/>
    <col min="11" max="13" width="80.5" style="65" hidden="1" customWidth="1"/>
    <col min="14" max="14" width="80.5" hidden="1" customWidth="1"/>
    <col min="15" max="15" width="9" style="17"/>
  </cols>
  <sheetData>
    <row r="1" spans="1:14" ht="27" thickBot="1" x14ac:dyDescent="0.45">
      <c r="B1" s="53">
        <v>7708</v>
      </c>
      <c r="C1" s="249" t="s">
        <v>118</v>
      </c>
      <c r="D1" s="65"/>
      <c r="G1" s="65"/>
      <c r="H1" s="65"/>
      <c r="I1" s="65"/>
    </row>
    <row r="2" spans="1:14" ht="25.5" x14ac:dyDescent="0.35">
      <c r="B2" s="274"/>
      <c r="C2" s="342" t="s">
        <v>0</v>
      </c>
      <c r="D2" s="342" t="s">
        <v>504</v>
      </c>
      <c r="E2" s="342" t="s">
        <v>508</v>
      </c>
      <c r="F2" s="342" t="s">
        <v>510</v>
      </c>
      <c r="G2" s="342" t="s">
        <v>173</v>
      </c>
      <c r="H2" s="343" t="s">
        <v>171</v>
      </c>
      <c r="I2" s="344" t="s">
        <v>172</v>
      </c>
      <c r="J2" s="342" t="s">
        <v>505</v>
      </c>
      <c r="K2" s="28" t="s">
        <v>502</v>
      </c>
      <c r="L2" s="28" t="s">
        <v>247</v>
      </c>
      <c r="M2" s="28" t="s">
        <v>241</v>
      </c>
      <c r="N2" s="28" t="s">
        <v>2</v>
      </c>
    </row>
    <row r="3" spans="1:14" ht="26.25" x14ac:dyDescent="0.4">
      <c r="A3" s="47">
        <v>7708</v>
      </c>
      <c r="B3" s="274">
        <v>1</v>
      </c>
      <c r="C3" s="338" t="s">
        <v>3</v>
      </c>
      <c r="D3" s="30">
        <f>VLOOKUP(A3,'132'!$A$5:$BE$214,3,0)/100</f>
        <v>0.47055855129202601</v>
      </c>
      <c r="E3" s="30">
        <v>0.46</v>
      </c>
      <c r="F3" s="292">
        <v>0.48</v>
      </c>
      <c r="G3" s="32">
        <v>0.06</v>
      </c>
      <c r="H3" s="32">
        <f>F3-G3</f>
        <v>0.42</v>
      </c>
      <c r="I3" s="85">
        <f>F3+G3</f>
        <v>0.54</v>
      </c>
      <c r="J3" s="36" t="s">
        <v>488</v>
      </c>
      <c r="K3" s="267" t="s">
        <v>488</v>
      </c>
      <c r="L3" s="33" t="s">
        <v>244</v>
      </c>
      <c r="M3" s="33" t="s">
        <v>244</v>
      </c>
      <c r="N3" s="33" t="s">
        <v>204</v>
      </c>
    </row>
    <row r="4" spans="1:14" ht="63" customHeight="1" x14ac:dyDescent="0.4">
      <c r="A4" s="47">
        <v>7708</v>
      </c>
      <c r="B4" s="274">
        <v>2</v>
      </c>
      <c r="C4" s="338" t="s">
        <v>236</v>
      </c>
      <c r="D4" s="30">
        <f>VLOOKUP(A4,'132'!$A$5:$BE$214,47,0)/100</f>
        <v>0.887520925254487</v>
      </c>
      <c r="E4" s="30">
        <v>0.88</v>
      </c>
      <c r="F4" s="32">
        <v>0.88</v>
      </c>
      <c r="G4" s="34">
        <v>0.05</v>
      </c>
      <c r="H4" s="32">
        <f>F4-G4</f>
        <v>0.83</v>
      </c>
      <c r="I4" s="85">
        <f>F4+G4</f>
        <v>0.93</v>
      </c>
      <c r="J4" s="36" t="s">
        <v>232</v>
      </c>
      <c r="K4" s="269" t="s">
        <v>232</v>
      </c>
      <c r="L4" s="33" t="s">
        <v>253</v>
      </c>
      <c r="M4" s="33" t="s">
        <v>232</v>
      </c>
      <c r="N4" s="33" t="s">
        <v>6</v>
      </c>
    </row>
    <row r="5" spans="1:14" ht="26.25" x14ac:dyDescent="0.4">
      <c r="A5" s="47">
        <v>7708</v>
      </c>
      <c r="B5" s="274">
        <v>3</v>
      </c>
      <c r="C5" s="338" t="s">
        <v>7</v>
      </c>
      <c r="D5" s="30">
        <f>VLOOKUP(A5,'132'!$A$5:$BE$214,48,0)/100</f>
        <v>0</v>
      </c>
      <c r="E5" s="30">
        <v>0</v>
      </c>
      <c r="F5" s="32">
        <v>0</v>
      </c>
      <c r="G5" s="32">
        <v>0</v>
      </c>
      <c r="H5" s="32">
        <f>F5-G5</f>
        <v>0</v>
      </c>
      <c r="I5" s="85">
        <f>F5+G5</f>
        <v>0</v>
      </c>
      <c r="J5" s="36"/>
      <c r="K5" s="33"/>
      <c r="L5" s="33"/>
      <c r="M5" s="33"/>
      <c r="N5" s="49"/>
    </row>
    <row r="6" spans="1:14" ht="26.25" x14ac:dyDescent="0.4">
      <c r="A6" s="47">
        <v>7708</v>
      </c>
      <c r="B6" s="274">
        <v>4</v>
      </c>
      <c r="C6" s="338" t="s">
        <v>8</v>
      </c>
      <c r="D6" s="30">
        <f>VLOOKUP(A6,'132'!$A$5:$BE$214,16,0)/100+VLOOKUP(A6,'132'!$A$5:$BE$214,17,0)/100</f>
        <v>0.1079895934164278</v>
      </c>
      <c r="E6" s="30">
        <v>7.0000000000000007E-2</v>
      </c>
      <c r="F6" s="32">
        <v>7.0000000000000007E-2</v>
      </c>
      <c r="G6" s="32">
        <v>0.05</v>
      </c>
      <c r="H6" s="32">
        <f>IF((F6-G6)&lt;0,0,(F6-G6))</f>
        <v>2.0000000000000004E-2</v>
      </c>
      <c r="I6" s="85">
        <f>F6+G6</f>
        <v>0.12000000000000001</v>
      </c>
      <c r="J6" s="36" t="s">
        <v>10</v>
      </c>
      <c r="K6" s="33" t="s">
        <v>10</v>
      </c>
      <c r="L6" s="33" t="s">
        <v>10</v>
      </c>
      <c r="M6" s="33" t="s">
        <v>10</v>
      </c>
      <c r="N6" s="33" t="s">
        <v>10</v>
      </c>
    </row>
    <row r="7" spans="1:14" ht="26.25" x14ac:dyDescent="0.4">
      <c r="A7" s="47">
        <v>7708</v>
      </c>
      <c r="B7" s="274">
        <v>5</v>
      </c>
      <c r="C7" s="338" t="s">
        <v>11</v>
      </c>
      <c r="D7" s="30">
        <f>VLOOKUP(A7,'132'!$A$5:$BE$214,45,0)/100+VLOOKUP(A7,'132'!$A$5:$BE$214,44,0)/100+VLOOKUP(A7,'132'!$A$5:$BE$214,43,0)/100+VLOOKUP(A7,'132'!$A$5:$BE$214,41,0)/100</f>
        <v>0</v>
      </c>
      <c r="E7" s="30">
        <v>0</v>
      </c>
      <c r="F7" s="32">
        <v>0</v>
      </c>
      <c r="G7" s="32">
        <v>0.05</v>
      </c>
      <c r="H7" s="32">
        <f>IF((F7-G7)&lt;0,0,(F7-G7))</f>
        <v>0</v>
      </c>
      <c r="I7" s="85">
        <f>F7+G7</f>
        <v>0.05</v>
      </c>
      <c r="J7" s="36"/>
      <c r="K7" s="33"/>
      <c r="L7" s="33"/>
      <c r="M7" s="33"/>
      <c r="N7" s="33"/>
    </row>
    <row r="8" spans="1:14" ht="26.25" x14ac:dyDescent="0.4">
      <c r="B8" s="274"/>
      <c r="C8" s="339" t="s">
        <v>13</v>
      </c>
      <c r="D8" s="62">
        <f t="shared" ref="D8" si="0">SUM(D3:D7)</f>
        <v>1.4660690699629408</v>
      </c>
      <c r="E8" s="62">
        <v>1.4100000000000001</v>
      </c>
      <c r="F8" s="35">
        <f>SUM(F3:F7)</f>
        <v>1.43</v>
      </c>
      <c r="G8" s="36"/>
      <c r="H8" s="32"/>
      <c r="I8" s="85"/>
      <c r="J8" s="36"/>
      <c r="K8" s="33"/>
      <c r="L8" s="33"/>
      <c r="M8" s="33"/>
      <c r="N8" s="33"/>
    </row>
    <row r="9" spans="1:14" ht="27" thickBot="1" x14ac:dyDescent="0.45">
      <c r="A9" s="47">
        <v>7708</v>
      </c>
      <c r="B9" s="274">
        <v>7</v>
      </c>
      <c r="C9" s="340" t="s">
        <v>14</v>
      </c>
      <c r="D9" s="30">
        <f>VLOOKUP(A9,'132'!$A$5:$BE$214,11,0)/100</f>
        <v>0.130505587920906</v>
      </c>
      <c r="E9" s="30">
        <v>0.1</v>
      </c>
      <c r="F9" s="39">
        <v>0.1</v>
      </c>
      <c r="G9" s="39">
        <v>0.06</v>
      </c>
      <c r="H9" s="39">
        <f>IF((F9-G9)&gt;0%,(F9-G9),0%)</f>
        <v>4.0000000000000008E-2</v>
      </c>
      <c r="I9" s="207">
        <f>F9+G9</f>
        <v>0.16</v>
      </c>
      <c r="J9" s="341" t="s">
        <v>15</v>
      </c>
      <c r="K9" s="40" t="s">
        <v>15</v>
      </c>
      <c r="L9" s="40" t="s">
        <v>15</v>
      </c>
      <c r="M9" s="40" t="s">
        <v>15</v>
      </c>
      <c r="N9" s="40" t="s">
        <v>15</v>
      </c>
    </row>
    <row r="10" spans="1:14" x14ac:dyDescent="0.2">
      <c r="B10" s="3" t="s">
        <v>16</v>
      </c>
      <c r="C10" s="2"/>
    </row>
    <row r="11" spans="1:14" x14ac:dyDescent="0.2">
      <c r="B11" s="3" t="s">
        <v>74</v>
      </c>
      <c r="C11" s="3" t="s">
        <v>80</v>
      </c>
    </row>
    <row r="13" spans="1:14" x14ac:dyDescent="0.2">
      <c r="C13" s="48" t="s">
        <v>542</v>
      </c>
    </row>
    <row r="14" spans="1:14" ht="27" thickBot="1" x14ac:dyDescent="0.45">
      <c r="B14" s="53">
        <v>8186</v>
      </c>
      <c r="C14" s="249" t="s">
        <v>103</v>
      </c>
      <c r="D14" s="65"/>
      <c r="G14" s="65"/>
      <c r="H14" s="65"/>
      <c r="I14" s="65"/>
    </row>
    <row r="15" spans="1:14" ht="25.5" x14ac:dyDescent="0.35">
      <c r="B15" s="274"/>
      <c r="C15" s="342" t="s">
        <v>0</v>
      </c>
      <c r="D15" s="342" t="s">
        <v>504</v>
      </c>
      <c r="E15" s="342" t="s">
        <v>503</v>
      </c>
      <c r="F15" s="342" t="s">
        <v>510</v>
      </c>
      <c r="G15" s="342" t="s">
        <v>173</v>
      </c>
      <c r="H15" s="343" t="s">
        <v>171</v>
      </c>
      <c r="I15" s="344" t="s">
        <v>172</v>
      </c>
      <c r="J15" s="342" t="s">
        <v>505</v>
      </c>
      <c r="K15" s="28" t="s">
        <v>502</v>
      </c>
      <c r="L15" s="28" t="s">
        <v>247</v>
      </c>
      <c r="M15" s="28" t="s">
        <v>241</v>
      </c>
      <c r="N15" s="28" t="s">
        <v>2</v>
      </c>
    </row>
    <row r="16" spans="1:14" ht="26.25" x14ac:dyDescent="0.4">
      <c r="A16" s="47">
        <v>8186</v>
      </c>
      <c r="B16" s="274">
        <v>1</v>
      </c>
      <c r="C16" s="338" t="s">
        <v>3</v>
      </c>
      <c r="D16" s="30">
        <f>VLOOKUP(A16,'132'!$A$5:$BE$214,3,0)/100</f>
        <v>0.468361996311637</v>
      </c>
      <c r="E16" s="30">
        <v>0.46</v>
      </c>
      <c r="F16" s="292">
        <v>0.48</v>
      </c>
      <c r="G16" s="32">
        <v>0.06</v>
      </c>
      <c r="H16" s="32">
        <f>F16-G16</f>
        <v>0.42</v>
      </c>
      <c r="I16" s="85">
        <f>F16+G16</f>
        <v>0.54</v>
      </c>
      <c r="J16" s="36" t="s">
        <v>488</v>
      </c>
      <c r="K16" s="267" t="s">
        <v>488</v>
      </c>
      <c r="L16" s="33" t="s">
        <v>244</v>
      </c>
      <c r="M16" s="33" t="s">
        <v>244</v>
      </c>
      <c r="N16" s="33" t="s">
        <v>204</v>
      </c>
    </row>
    <row r="17" spans="1:14" ht="82.5" customHeight="1" x14ac:dyDescent="0.4">
      <c r="A17" s="47">
        <v>8186</v>
      </c>
      <c r="B17" s="274">
        <v>2</v>
      </c>
      <c r="C17" s="338" t="s">
        <v>236</v>
      </c>
      <c r="D17" s="30">
        <f>VLOOKUP(A17,'132'!$A$5:$BE$214,47,0)/100</f>
        <v>0.88969621017414591</v>
      </c>
      <c r="E17" s="30">
        <v>0.88</v>
      </c>
      <c r="F17" s="32">
        <v>0.88</v>
      </c>
      <c r="G17" s="34">
        <v>0.05</v>
      </c>
      <c r="H17" s="32">
        <f>F17-G17</f>
        <v>0.83</v>
      </c>
      <c r="I17" s="85">
        <f>F17+G17</f>
        <v>0.93</v>
      </c>
      <c r="J17" s="36" t="s">
        <v>232</v>
      </c>
      <c r="K17" s="269" t="s">
        <v>232</v>
      </c>
      <c r="L17" s="33" t="s">
        <v>253</v>
      </c>
      <c r="M17" s="33" t="s">
        <v>232</v>
      </c>
      <c r="N17" s="33" t="s">
        <v>6</v>
      </c>
    </row>
    <row r="18" spans="1:14" ht="26.25" x14ac:dyDescent="0.4">
      <c r="A18" s="47">
        <v>8186</v>
      </c>
      <c r="B18" s="274">
        <v>3</v>
      </c>
      <c r="C18" s="338" t="s">
        <v>7</v>
      </c>
      <c r="D18" s="30">
        <f>VLOOKUP(A18,'132'!$A$5:$BE$214,48,0)/100</f>
        <v>0</v>
      </c>
      <c r="E18" s="30">
        <v>0</v>
      </c>
      <c r="F18" s="32">
        <v>0</v>
      </c>
      <c r="G18" s="32">
        <v>0</v>
      </c>
      <c r="H18" s="32">
        <f>F18-G18</f>
        <v>0</v>
      </c>
      <c r="I18" s="85">
        <f>F18+G18</f>
        <v>0</v>
      </c>
      <c r="J18" s="36"/>
      <c r="K18" s="33"/>
      <c r="L18" s="33"/>
      <c r="M18" s="33"/>
      <c r="N18" s="49"/>
    </row>
    <row r="19" spans="1:14" ht="26.25" x14ac:dyDescent="0.4">
      <c r="A19" s="47">
        <v>8186</v>
      </c>
      <c r="B19" s="274">
        <v>4</v>
      </c>
      <c r="C19" s="338" t="s">
        <v>8</v>
      </c>
      <c r="D19" s="30">
        <f>VLOOKUP(A19,'132'!$A$5:$BE$214,16,0)/100+VLOOKUP(A19,'132'!$A$5:$BE$214,17,0)/100</f>
        <v>0.10613356328028681</v>
      </c>
      <c r="E19" s="30">
        <v>7.0000000000000007E-2</v>
      </c>
      <c r="F19" s="32">
        <v>7.0000000000000007E-2</v>
      </c>
      <c r="G19" s="32">
        <v>0.05</v>
      </c>
      <c r="H19" s="32">
        <f>IF((F19-G19)&lt;0,0,(F19-G19))</f>
        <v>2.0000000000000004E-2</v>
      </c>
      <c r="I19" s="85">
        <f>F19+G19</f>
        <v>0.12000000000000001</v>
      </c>
      <c r="J19" s="36" t="s">
        <v>10</v>
      </c>
      <c r="K19" s="33" t="s">
        <v>10</v>
      </c>
      <c r="L19" s="33" t="s">
        <v>10</v>
      </c>
      <c r="M19" s="33" t="s">
        <v>10</v>
      </c>
      <c r="N19" s="33" t="s">
        <v>10</v>
      </c>
    </row>
    <row r="20" spans="1:14" ht="26.25" x14ac:dyDescent="0.4">
      <c r="A20" s="47">
        <v>8186</v>
      </c>
      <c r="B20" s="274">
        <v>5</v>
      </c>
      <c r="C20" s="338" t="s">
        <v>11</v>
      </c>
      <c r="D20" s="30">
        <f>VLOOKUP(A20,'132'!$A$5:$BE$214,45,0)/100+VLOOKUP(A20,'132'!$A$5:$BE$214,44,0)/100+VLOOKUP(A20,'132'!$A$5:$BE$214,43,0)/100+VLOOKUP(A20,'132'!$A$5:$BE$214,41,0)/100</f>
        <v>0</v>
      </c>
      <c r="E20" s="30">
        <v>0</v>
      </c>
      <c r="F20" s="32">
        <v>0</v>
      </c>
      <c r="G20" s="32">
        <v>0.05</v>
      </c>
      <c r="H20" s="32">
        <f>IF((F20-G20)&lt;0,0,(F20-G20))</f>
        <v>0</v>
      </c>
      <c r="I20" s="85">
        <f>F20+G20</f>
        <v>0.05</v>
      </c>
      <c r="J20" s="36"/>
      <c r="K20" s="33"/>
      <c r="L20" s="33"/>
      <c r="M20" s="33"/>
      <c r="N20" s="33"/>
    </row>
    <row r="21" spans="1:14" ht="26.25" x14ac:dyDescent="0.4">
      <c r="B21" s="274"/>
      <c r="C21" s="339" t="s">
        <v>13</v>
      </c>
      <c r="D21" s="62">
        <f t="shared" ref="D21" si="1">SUM(D16:D20)</f>
        <v>1.4641917697660698</v>
      </c>
      <c r="E21" s="62">
        <v>1.4100000000000001</v>
      </c>
      <c r="F21" s="35">
        <f t="shared" ref="F21" si="2">SUM(F16:F20)</f>
        <v>1.43</v>
      </c>
      <c r="G21" s="36"/>
      <c r="H21" s="32"/>
      <c r="I21" s="85"/>
      <c r="J21" s="36"/>
      <c r="K21" s="33"/>
      <c r="L21" s="33"/>
      <c r="M21" s="33"/>
      <c r="N21" s="33"/>
    </row>
    <row r="22" spans="1:14" ht="27" thickBot="1" x14ac:dyDescent="0.45">
      <c r="A22" s="47">
        <v>8186</v>
      </c>
      <c r="B22" s="274">
        <v>7</v>
      </c>
      <c r="C22" s="340" t="s">
        <v>14</v>
      </c>
      <c r="D22" s="30">
        <f>VLOOKUP(A22,'132'!$A$5:$BE$214,11,0)/100</f>
        <v>0.13113335699211701</v>
      </c>
      <c r="E22" s="30">
        <v>0.1</v>
      </c>
      <c r="F22" s="39">
        <v>0.1</v>
      </c>
      <c r="G22" s="39">
        <v>0.06</v>
      </c>
      <c r="H22" s="39">
        <f>IF((F22-G22)&gt;0%,(F22-G22),0%)</f>
        <v>4.0000000000000008E-2</v>
      </c>
      <c r="I22" s="207">
        <f>F22+G22</f>
        <v>0.16</v>
      </c>
      <c r="J22" s="341" t="s">
        <v>15</v>
      </c>
      <c r="K22" s="40" t="s">
        <v>15</v>
      </c>
      <c r="L22" s="40" t="s">
        <v>15</v>
      </c>
      <c r="M22" s="40" t="s">
        <v>15</v>
      </c>
      <c r="N22" s="40" t="s">
        <v>15</v>
      </c>
    </row>
    <row r="23" spans="1:14" x14ac:dyDescent="0.2">
      <c r="B23" s="3" t="s">
        <v>74</v>
      </c>
      <c r="C23" s="159" t="s">
        <v>78</v>
      </c>
    </row>
    <row r="24" spans="1:14" x14ac:dyDescent="0.2">
      <c r="C24" s="48" t="s">
        <v>542</v>
      </c>
    </row>
    <row r="25" spans="1:14" s="65" customFormat="1" x14ac:dyDescent="0.2">
      <c r="A25" s="71"/>
      <c r="B25" s="71"/>
      <c r="C25" s="251" t="s">
        <v>254</v>
      </c>
    </row>
    <row r="26" spans="1:14" s="65" customFormat="1" x14ac:dyDescent="0.2">
      <c r="A26" s="71"/>
      <c r="B26" s="71"/>
      <c r="C26" s="251" t="s">
        <v>276</v>
      </c>
    </row>
    <row r="27" spans="1:14" s="65" customFormat="1" x14ac:dyDescent="0.2">
      <c r="A27" s="71"/>
      <c r="B27" s="71"/>
      <c r="C27" s="251" t="s">
        <v>255</v>
      </c>
    </row>
    <row r="28" spans="1:14" s="65" customFormat="1" x14ac:dyDescent="0.2">
      <c r="A28" s="71"/>
      <c r="B28" s="71"/>
      <c r="C28" s="251" t="s">
        <v>256</v>
      </c>
    </row>
    <row r="29" spans="1:14" s="65" customFormat="1" x14ac:dyDescent="0.2">
      <c r="A29" s="71"/>
      <c r="B29" s="71"/>
      <c r="C29" s="251" t="s">
        <v>257</v>
      </c>
    </row>
    <row r="30" spans="1:14" s="65" customFormat="1" x14ac:dyDescent="0.2">
      <c r="A30" s="71"/>
      <c r="B30" s="71"/>
      <c r="C30" s="251" t="s">
        <v>258</v>
      </c>
    </row>
    <row r="31" spans="1:14" s="65" customFormat="1" x14ac:dyDescent="0.2">
      <c r="A31" s="71"/>
      <c r="B31" s="71"/>
      <c r="C31" s="251" t="s">
        <v>235</v>
      </c>
    </row>
    <row r="32" spans="1:14" s="65" customFormat="1" x14ac:dyDescent="0.2">
      <c r="A32" s="71"/>
      <c r="B32" s="71"/>
      <c r="C32" s="251" t="s">
        <v>277</v>
      </c>
    </row>
    <row r="33" spans="3:4" x14ac:dyDescent="0.2">
      <c r="C33" s="251" t="s">
        <v>259</v>
      </c>
      <c r="D33" s="65"/>
    </row>
    <row r="34" spans="3:4" x14ac:dyDescent="0.2">
      <c r="C34" s="251" t="s">
        <v>260</v>
      </c>
      <c r="D34" s="65"/>
    </row>
    <row r="35" spans="3:4" x14ac:dyDescent="0.2">
      <c r="C35" s="251" t="s">
        <v>278</v>
      </c>
      <c r="D35" s="65"/>
    </row>
    <row r="36" spans="3:4" x14ac:dyDescent="0.2">
      <c r="C36" s="251" t="s">
        <v>261</v>
      </c>
      <c r="D36" s="65"/>
    </row>
    <row r="37" spans="3:4" x14ac:dyDescent="0.2">
      <c r="C37" s="251" t="s">
        <v>262</v>
      </c>
      <c r="D37" s="65"/>
    </row>
    <row r="38" spans="3:4" x14ac:dyDescent="0.2">
      <c r="C38" s="251" t="s">
        <v>273</v>
      </c>
      <c r="D38" s="65"/>
    </row>
    <row r="39" spans="3:4" x14ac:dyDescent="0.2">
      <c r="C39" s="251" t="s">
        <v>279</v>
      </c>
      <c r="D39" s="65"/>
    </row>
    <row r="40" spans="3:4" x14ac:dyDescent="0.2">
      <c r="C40" s="251" t="s">
        <v>263</v>
      </c>
      <c r="D40" s="65"/>
    </row>
    <row r="41" spans="3:4" x14ac:dyDescent="0.2">
      <c r="C41" s="251" t="s">
        <v>274</v>
      </c>
      <c r="D41" s="65"/>
    </row>
    <row r="42" spans="3:4" x14ac:dyDescent="0.2">
      <c r="C42" s="251" t="s">
        <v>264</v>
      </c>
      <c r="D42" s="65"/>
    </row>
    <row r="43" spans="3:4" x14ac:dyDescent="0.2">
      <c r="C43" s="251" t="s">
        <v>265</v>
      </c>
      <c r="D43" s="65"/>
    </row>
    <row r="44" spans="3:4" x14ac:dyDescent="0.2">
      <c r="C44" s="251" t="s">
        <v>275</v>
      </c>
      <c r="D44" s="65"/>
    </row>
    <row r="45" spans="3:4" x14ac:dyDescent="0.2">
      <c r="C45" s="251" t="s">
        <v>266</v>
      </c>
      <c r="D45" s="65"/>
    </row>
    <row r="46" spans="3:4" x14ac:dyDescent="0.2">
      <c r="C46" s="251" t="s">
        <v>267</v>
      </c>
      <c r="D46" s="65"/>
    </row>
    <row r="47" spans="3:4" x14ac:dyDescent="0.2">
      <c r="C47" s="251" t="s">
        <v>268</v>
      </c>
      <c r="D47" s="65"/>
    </row>
    <row r="48" spans="3:4" ht="15" x14ac:dyDescent="0.2">
      <c r="C48" s="251" t="s">
        <v>280</v>
      </c>
      <c r="D48" s="65"/>
    </row>
    <row r="49" spans="1:4" x14ac:dyDescent="0.2">
      <c r="C49" s="251" t="s">
        <v>269</v>
      </c>
      <c r="D49" s="65"/>
    </row>
    <row r="50" spans="1:4" x14ac:dyDescent="0.2">
      <c r="C50" s="251" t="s">
        <v>270</v>
      </c>
      <c r="D50" s="65"/>
    </row>
    <row r="51" spans="1:4" x14ac:dyDescent="0.2">
      <c r="C51" s="251" t="s">
        <v>271</v>
      </c>
      <c r="D51" s="65"/>
    </row>
    <row r="52" spans="1:4" x14ac:dyDescent="0.2">
      <c r="C52" s="251" t="s">
        <v>272</v>
      </c>
      <c r="D52" s="65"/>
    </row>
    <row r="53" spans="1:4" x14ac:dyDescent="0.2">
      <c r="C53" s="251" t="s">
        <v>281</v>
      </c>
      <c r="D53" s="65"/>
    </row>
    <row r="54" spans="1:4" x14ac:dyDescent="0.2">
      <c r="C54" s="65"/>
      <c r="D54" s="65"/>
    </row>
    <row r="55" spans="1:4" x14ac:dyDescent="0.2">
      <c r="C55" s="334" t="s">
        <v>549</v>
      </c>
      <c r="D55" s="65"/>
    </row>
    <row r="56" spans="1:4" x14ac:dyDescent="0.2">
      <c r="C56" s="334"/>
      <c r="D56" s="65"/>
    </row>
    <row r="57" spans="1:4" x14ac:dyDescent="0.2">
      <c r="C57" s="334" t="s">
        <v>550</v>
      </c>
      <c r="D57" s="65"/>
    </row>
    <row r="58" spans="1:4" x14ac:dyDescent="0.2">
      <c r="C58" s="334"/>
      <c r="D58" s="65"/>
    </row>
    <row r="59" spans="1:4" x14ac:dyDescent="0.2">
      <c r="C59" s="334" t="s">
        <v>551</v>
      </c>
    </row>
    <row r="60" spans="1:4" x14ac:dyDescent="0.2">
      <c r="C60" s="334"/>
    </row>
    <row r="61" spans="1:4" x14ac:dyDescent="0.2">
      <c r="C61" s="334" t="s">
        <v>552</v>
      </c>
    </row>
    <row r="62" spans="1:4" s="382" customFormat="1" x14ac:dyDescent="0.2">
      <c r="A62" s="382" t="s">
        <v>553</v>
      </c>
    </row>
  </sheetData>
  <mergeCells count="1">
    <mergeCell ref="A62:XFD62"/>
  </mergeCells>
  <pageMargins left="0.7" right="0.7" top="0.75" bottom="0.75" header="0.3" footer="0.3"/>
  <pageSetup paperSize="9" scale="25"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rightToLeft="1" view="pageBreakPreview" topLeftCell="C11" zoomScale="55" zoomScaleNormal="70" zoomScaleSheetLayoutView="55" workbookViewId="0">
      <selection activeCell="F55" sqref="F55"/>
    </sheetView>
  </sheetViews>
  <sheetFormatPr defaultRowHeight="14.25" x14ac:dyDescent="0.2"/>
  <cols>
    <col min="1" max="1" width="5.625" style="47" hidden="1" customWidth="1"/>
    <col min="2" max="2" width="11" hidden="1" customWidth="1"/>
    <col min="3" max="3" width="23.875" customWidth="1"/>
    <col min="4" max="4" width="45.5" bestFit="1" customWidth="1"/>
    <col min="5" max="5" width="45.5" style="65" customWidth="1"/>
    <col min="6" max="6" width="38.625" style="65" customWidth="1"/>
    <col min="7" max="7" width="43.25" bestFit="1" customWidth="1"/>
    <col min="8" max="9" width="55.5" bestFit="1" customWidth="1"/>
    <col min="10" max="10" width="55.5" style="65" customWidth="1"/>
    <col min="11" max="11" width="55.5" style="65" hidden="1" customWidth="1"/>
    <col min="12" max="12" width="38.875" hidden="1" customWidth="1"/>
    <col min="13" max="15" width="9" style="17"/>
  </cols>
  <sheetData>
    <row r="1" spans="1:12" ht="27" thickBot="1" x14ac:dyDescent="0.45">
      <c r="B1" s="1">
        <v>8003</v>
      </c>
      <c r="C1" s="249" t="s">
        <v>17</v>
      </c>
      <c r="D1" s="65"/>
      <c r="G1" s="65"/>
      <c r="H1" s="65"/>
      <c r="I1" s="65"/>
    </row>
    <row r="2" spans="1:12" ht="25.5" x14ac:dyDescent="0.35">
      <c r="C2" s="342" t="s">
        <v>0</v>
      </c>
      <c r="D2" s="342" t="s">
        <v>504</v>
      </c>
      <c r="E2" s="342" t="s">
        <v>508</v>
      </c>
      <c r="F2" s="342" t="s">
        <v>510</v>
      </c>
      <c r="G2" s="342" t="s">
        <v>173</v>
      </c>
      <c r="H2" s="343" t="s">
        <v>171</v>
      </c>
      <c r="I2" s="344" t="s">
        <v>172</v>
      </c>
      <c r="J2" s="342" t="s">
        <v>505</v>
      </c>
      <c r="K2" s="28" t="s">
        <v>241</v>
      </c>
      <c r="L2" s="50" t="s">
        <v>2</v>
      </c>
    </row>
    <row r="3" spans="1:12" ht="26.25" x14ac:dyDescent="0.4">
      <c r="A3" s="47">
        <v>8003</v>
      </c>
      <c r="B3" s="61">
        <v>12</v>
      </c>
      <c r="C3" s="338" t="s">
        <v>3</v>
      </c>
      <c r="D3" s="30">
        <f>VLOOKUP(A3,'132'!$A$5:$BE$214,3,0)/100</f>
        <v>0</v>
      </c>
      <c r="E3" s="32">
        <v>0</v>
      </c>
      <c r="F3" s="32">
        <v>0</v>
      </c>
      <c r="G3" s="32">
        <v>0</v>
      </c>
      <c r="H3" s="32">
        <f>F3-G3</f>
        <v>0</v>
      </c>
      <c r="I3" s="85">
        <f>F3+G3</f>
        <v>0</v>
      </c>
      <c r="J3" s="346"/>
      <c r="K3" s="33"/>
      <c r="L3" s="32"/>
    </row>
    <row r="4" spans="1:12" ht="26.25" x14ac:dyDescent="0.4">
      <c r="A4" s="47">
        <v>8003</v>
      </c>
      <c r="B4" s="61">
        <v>2</v>
      </c>
      <c r="C4" s="338" t="s">
        <v>5</v>
      </c>
      <c r="D4" s="30">
        <f>VLOOKUP(A4,'132'!$A$5:$BE$214,47,0)/100</f>
        <v>0.47537152599517596</v>
      </c>
      <c r="E4" s="286">
        <v>0.43</v>
      </c>
      <c r="F4" s="292">
        <v>0.52</v>
      </c>
      <c r="G4" s="34">
        <v>0.05</v>
      </c>
      <c r="H4" s="32">
        <f>F4-G4</f>
        <v>0.47000000000000003</v>
      </c>
      <c r="I4" s="85">
        <f>F4+G4</f>
        <v>0.57000000000000006</v>
      </c>
      <c r="J4" s="346" t="s">
        <v>6</v>
      </c>
      <c r="K4" s="33" t="s">
        <v>6</v>
      </c>
      <c r="L4" s="32" t="s">
        <v>6</v>
      </c>
    </row>
    <row r="5" spans="1:12" ht="26.25" x14ac:dyDescent="0.4">
      <c r="A5" s="47">
        <v>8003</v>
      </c>
      <c r="B5" s="61">
        <v>3</v>
      </c>
      <c r="C5" s="338" t="s">
        <v>7</v>
      </c>
      <c r="D5" s="30">
        <f>VLOOKUP(A5,'132'!$A$5:$BE$214,48,0)/100</f>
        <v>0.47558912932487402</v>
      </c>
      <c r="E5" s="286">
        <v>0.48</v>
      </c>
      <c r="F5" s="292">
        <v>0.39</v>
      </c>
      <c r="G5" s="32">
        <v>0.06</v>
      </c>
      <c r="H5" s="32">
        <f>F5-G5</f>
        <v>0.33</v>
      </c>
      <c r="I5" s="85">
        <f>F5+G5</f>
        <v>0.45</v>
      </c>
      <c r="J5" s="346" t="s">
        <v>22</v>
      </c>
      <c r="K5" s="33" t="s">
        <v>22</v>
      </c>
      <c r="L5" s="32" t="s">
        <v>22</v>
      </c>
    </row>
    <row r="6" spans="1:12" ht="26.25" x14ac:dyDescent="0.4">
      <c r="A6" s="47">
        <v>8003</v>
      </c>
      <c r="B6" s="61">
        <v>4</v>
      </c>
      <c r="C6" s="338" t="s">
        <v>8</v>
      </c>
      <c r="D6" s="30">
        <f>VLOOKUP(A6,'132'!$A$5:$BE$214,16,0)/100+VLOOKUP(A6,'132'!$A$5:$BE$214,17,0)/100</f>
        <v>4.7039339038030807E-2</v>
      </c>
      <c r="E6" s="286">
        <v>7.0000000000000007E-2</v>
      </c>
      <c r="F6" s="286">
        <v>7.0000000000000007E-2</v>
      </c>
      <c r="G6" s="32">
        <v>0.05</v>
      </c>
      <c r="H6" s="32">
        <f>IF((F6-G6)&lt;0,0,(F6-G6))</f>
        <v>2.0000000000000004E-2</v>
      </c>
      <c r="I6" s="85">
        <f>F6+G6</f>
        <v>0.12000000000000001</v>
      </c>
      <c r="J6" s="346" t="s">
        <v>10</v>
      </c>
      <c r="K6" s="33" t="s">
        <v>10</v>
      </c>
      <c r="L6" s="32" t="s">
        <v>10</v>
      </c>
    </row>
    <row r="7" spans="1:12" ht="26.25" x14ac:dyDescent="0.4">
      <c r="A7" s="47">
        <v>8003</v>
      </c>
      <c r="B7" s="61">
        <v>5</v>
      </c>
      <c r="C7" s="338" t="s">
        <v>11</v>
      </c>
      <c r="D7" s="30">
        <f>VLOOKUP(A7,'132'!$A$5:$BE$214,45,0)/100+VLOOKUP(A7,'132'!$A$5:$BE$214,44,0)/100+VLOOKUP(A7,'132'!$A$5:$BE$214,43,0)/100+VLOOKUP(A7,'132'!$A$5:$BE$214,41,0)/100</f>
        <v>2.00000564191923E-3</v>
      </c>
      <c r="E7" s="32">
        <v>0.02</v>
      </c>
      <c r="F7" s="32">
        <v>0.02</v>
      </c>
      <c r="G7" s="32">
        <v>0.05</v>
      </c>
      <c r="H7" s="32">
        <f>IF((F7-G7)&lt;0,0,(F7-G7))</f>
        <v>0</v>
      </c>
      <c r="I7" s="85">
        <f>F7+G7</f>
        <v>7.0000000000000007E-2</v>
      </c>
      <c r="J7" s="346"/>
      <c r="K7" s="33"/>
      <c r="L7" s="32"/>
    </row>
    <row r="8" spans="1:12" ht="26.25" x14ac:dyDescent="0.4">
      <c r="B8" s="61"/>
      <c r="C8" s="339" t="s">
        <v>13</v>
      </c>
      <c r="D8" s="62">
        <f t="shared" ref="D8" si="0">SUM(D3:D7)</f>
        <v>1</v>
      </c>
      <c r="E8" s="35">
        <f t="shared" ref="E8" si="1">SUM(E3:E7)</f>
        <v>1</v>
      </c>
      <c r="F8" s="35">
        <v>1</v>
      </c>
      <c r="G8" s="36"/>
      <c r="H8" s="32"/>
      <c r="I8" s="85"/>
      <c r="J8" s="346"/>
      <c r="K8" s="33"/>
      <c r="L8" s="32"/>
    </row>
    <row r="9" spans="1:12" ht="27" thickBot="1" x14ac:dyDescent="0.45">
      <c r="A9" s="47">
        <v>8003</v>
      </c>
      <c r="B9" s="61">
        <v>7</v>
      </c>
      <c r="C9" s="340" t="s">
        <v>14</v>
      </c>
      <c r="D9" s="30">
        <f>VLOOKUP(A9,'132'!$A$5:$BE$214,11,0)/100</f>
        <v>2.1513495984834197E-2</v>
      </c>
      <c r="E9" s="32">
        <v>0.03</v>
      </c>
      <c r="F9" s="32">
        <v>0.03</v>
      </c>
      <c r="G9" s="39">
        <v>0.06</v>
      </c>
      <c r="H9" s="39">
        <f>IF((F9-G9)&gt;0%,(F9-G9),0%)</f>
        <v>0</v>
      </c>
      <c r="I9" s="207">
        <f>F9+G9</f>
        <v>0.09</v>
      </c>
      <c r="J9" s="347" t="s">
        <v>15</v>
      </c>
      <c r="K9" s="40" t="s">
        <v>15</v>
      </c>
      <c r="L9" s="39" t="s">
        <v>15</v>
      </c>
    </row>
    <row r="10" spans="1:12" x14ac:dyDescent="0.2">
      <c r="B10" s="1" t="s">
        <v>16</v>
      </c>
      <c r="C10" s="48" t="s">
        <v>80</v>
      </c>
    </row>
    <row r="11" spans="1:12" s="65" customFormat="1" x14ac:dyDescent="0.2">
      <c r="A11" s="71"/>
      <c r="B11" s="71"/>
      <c r="C11" s="251" t="s">
        <v>254</v>
      </c>
    </row>
    <row r="12" spans="1:12" s="65" customFormat="1" x14ac:dyDescent="0.2">
      <c r="A12" s="71"/>
      <c r="B12" s="71"/>
      <c r="C12" s="251" t="s">
        <v>276</v>
      </c>
    </row>
    <row r="13" spans="1:12" s="65" customFormat="1" x14ac:dyDescent="0.2">
      <c r="A13" s="71"/>
      <c r="B13" s="71"/>
      <c r="C13" s="251" t="s">
        <v>255</v>
      </c>
    </row>
    <row r="14" spans="1:12" s="65" customFormat="1" x14ac:dyDescent="0.2">
      <c r="A14" s="71"/>
      <c r="B14" s="71"/>
      <c r="C14" s="251" t="s">
        <v>256</v>
      </c>
    </row>
    <row r="15" spans="1:12" s="65" customFormat="1" x14ac:dyDescent="0.2">
      <c r="A15" s="71"/>
      <c r="B15" s="71"/>
      <c r="C15" s="251" t="s">
        <v>257</v>
      </c>
    </row>
    <row r="16" spans="1:12" s="65" customFormat="1" x14ac:dyDescent="0.2">
      <c r="A16" s="71"/>
      <c r="B16" s="71"/>
      <c r="C16" s="251" t="s">
        <v>258</v>
      </c>
    </row>
    <row r="17" spans="1:4" s="65" customFormat="1" x14ac:dyDescent="0.2">
      <c r="A17" s="71"/>
      <c r="B17" s="71"/>
      <c r="C17" s="251" t="s">
        <v>235</v>
      </c>
    </row>
    <row r="18" spans="1:4" s="65" customFormat="1" x14ac:dyDescent="0.2">
      <c r="A18" s="71"/>
      <c r="B18" s="71"/>
      <c r="C18" s="251" t="s">
        <v>277</v>
      </c>
    </row>
    <row r="19" spans="1:4" x14ac:dyDescent="0.2">
      <c r="C19" s="251" t="s">
        <v>259</v>
      </c>
      <c r="D19" s="65"/>
    </row>
    <row r="20" spans="1:4" x14ac:dyDescent="0.2">
      <c r="C20" s="251" t="s">
        <v>260</v>
      </c>
      <c r="D20" s="65"/>
    </row>
    <row r="21" spans="1:4" x14ac:dyDescent="0.2">
      <c r="C21" s="251" t="s">
        <v>278</v>
      </c>
      <c r="D21" s="65"/>
    </row>
    <row r="22" spans="1:4" x14ac:dyDescent="0.2">
      <c r="C22" s="251" t="s">
        <v>261</v>
      </c>
      <c r="D22" s="65"/>
    </row>
    <row r="23" spans="1:4" x14ac:dyDescent="0.2">
      <c r="C23" s="251" t="s">
        <v>262</v>
      </c>
      <c r="D23" s="65"/>
    </row>
    <row r="24" spans="1:4" x14ac:dyDescent="0.2">
      <c r="C24" s="251" t="s">
        <v>273</v>
      </c>
      <c r="D24" s="65"/>
    </row>
    <row r="25" spans="1:4" x14ac:dyDescent="0.2">
      <c r="C25" s="251" t="s">
        <v>279</v>
      </c>
      <c r="D25" s="65"/>
    </row>
    <row r="26" spans="1:4" x14ac:dyDescent="0.2">
      <c r="C26" s="251" t="s">
        <v>263</v>
      </c>
      <c r="D26" s="65"/>
    </row>
    <row r="27" spans="1:4" x14ac:dyDescent="0.2">
      <c r="C27" s="251" t="s">
        <v>274</v>
      </c>
      <c r="D27" s="65"/>
    </row>
    <row r="28" spans="1:4" x14ac:dyDescent="0.2">
      <c r="C28" s="251" t="s">
        <v>264</v>
      </c>
      <c r="D28" s="65"/>
    </row>
    <row r="29" spans="1:4" x14ac:dyDescent="0.2">
      <c r="C29" s="251" t="s">
        <v>265</v>
      </c>
      <c r="D29" s="65"/>
    </row>
    <row r="30" spans="1:4" x14ac:dyDescent="0.2">
      <c r="C30" s="251" t="s">
        <v>275</v>
      </c>
      <c r="D30" s="65"/>
    </row>
    <row r="31" spans="1:4" x14ac:dyDescent="0.2">
      <c r="C31" s="251" t="s">
        <v>266</v>
      </c>
      <c r="D31" s="65"/>
    </row>
    <row r="32" spans="1:4" x14ac:dyDescent="0.2">
      <c r="C32" s="251" t="s">
        <v>267</v>
      </c>
      <c r="D32" s="65"/>
    </row>
    <row r="33" spans="3:4" x14ac:dyDescent="0.2">
      <c r="C33" s="251" t="s">
        <v>268</v>
      </c>
      <c r="D33" s="65"/>
    </row>
    <row r="34" spans="3:4" ht="15" x14ac:dyDescent="0.2">
      <c r="C34" s="251" t="s">
        <v>280</v>
      </c>
      <c r="D34" s="65"/>
    </row>
    <row r="35" spans="3:4" x14ac:dyDescent="0.2">
      <c r="C35" s="251" t="s">
        <v>269</v>
      </c>
      <c r="D35" s="65"/>
    </row>
    <row r="36" spans="3:4" x14ac:dyDescent="0.2">
      <c r="C36" s="251" t="s">
        <v>270</v>
      </c>
      <c r="D36" s="65"/>
    </row>
    <row r="37" spans="3:4" x14ac:dyDescent="0.2">
      <c r="C37" s="251" t="s">
        <v>271</v>
      </c>
      <c r="D37" s="65"/>
    </row>
    <row r="38" spans="3:4" x14ac:dyDescent="0.2">
      <c r="C38" s="251" t="s">
        <v>272</v>
      </c>
      <c r="D38" s="65"/>
    </row>
    <row r="39" spans="3:4" x14ac:dyDescent="0.2">
      <c r="C39" s="251" t="s">
        <v>281</v>
      </c>
      <c r="D39" s="65"/>
    </row>
    <row r="40" spans="3:4" x14ac:dyDescent="0.2">
      <c r="C40" s="65"/>
      <c r="D40" s="65"/>
    </row>
    <row r="42" spans="3:4" x14ac:dyDescent="0.2">
      <c r="C42" s="334" t="s">
        <v>549</v>
      </c>
    </row>
    <row r="43" spans="3:4" x14ac:dyDescent="0.2">
      <c r="C43" s="334"/>
    </row>
    <row r="44" spans="3:4" x14ac:dyDescent="0.2">
      <c r="C44" s="334" t="s">
        <v>550</v>
      </c>
    </row>
    <row r="45" spans="3:4" x14ac:dyDescent="0.2">
      <c r="C45" s="334"/>
    </row>
    <row r="46" spans="3:4" x14ac:dyDescent="0.2">
      <c r="C46" s="334" t="s">
        <v>551</v>
      </c>
    </row>
    <row r="47" spans="3:4" x14ac:dyDescent="0.2">
      <c r="C47" s="334"/>
    </row>
    <row r="48" spans="3:4" x14ac:dyDescent="0.2">
      <c r="C48" s="334" t="s">
        <v>552</v>
      </c>
    </row>
    <row r="49" spans="1:1" s="382" customFormat="1" x14ac:dyDescent="0.2">
      <c r="A49" s="382" t="s">
        <v>553</v>
      </c>
    </row>
  </sheetData>
  <mergeCells count="1">
    <mergeCell ref="A49:XFD49"/>
  </mergeCells>
  <pageMargins left="0.7" right="0.7" top="0.75" bottom="0.75" header="0.3" footer="0.3"/>
  <pageSetup paperSize="9" scale="2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8"/>
  <sheetViews>
    <sheetView rightToLeft="1" view="pageBreakPreview" topLeftCell="C78" zoomScale="55" zoomScaleNormal="100" zoomScaleSheetLayoutView="55" workbookViewId="0">
      <selection activeCell="C90" sqref="C90:J98"/>
    </sheetView>
  </sheetViews>
  <sheetFormatPr defaultRowHeight="27" x14ac:dyDescent="0.35"/>
  <cols>
    <col min="1" max="1" width="13" style="127" hidden="1" customWidth="1"/>
    <col min="2" max="2" width="21.5" style="127" hidden="1" customWidth="1"/>
    <col min="3" max="3" width="80.375" style="127" customWidth="1"/>
    <col min="4" max="4" width="49.5" style="127" bestFit="1" customWidth="1"/>
    <col min="5" max="5" width="49.5" style="127" customWidth="1"/>
    <col min="6" max="6" width="42.375" style="127" customWidth="1"/>
    <col min="7" max="7" width="36" style="127" bestFit="1" customWidth="1"/>
    <col min="8" max="9" width="45" style="127" customWidth="1"/>
    <col min="10" max="10" width="113.75" style="127" bestFit="1" customWidth="1"/>
    <col min="11" max="14" width="113.75" style="127" hidden="1" customWidth="1"/>
    <col min="15" max="15" width="80.625" style="127" hidden="1" customWidth="1"/>
    <col min="16" max="16384" width="9" style="127"/>
  </cols>
  <sheetData>
    <row r="1" spans="1:15" ht="28.5" thickBot="1" x14ac:dyDescent="0.45">
      <c r="B1" s="129" t="s">
        <v>148</v>
      </c>
      <c r="C1" s="249" t="s">
        <v>123</v>
      </c>
      <c r="D1" s="65"/>
      <c r="E1" s="65"/>
      <c r="F1" s="65"/>
      <c r="G1" s="65"/>
      <c r="H1" s="65"/>
      <c r="I1" s="65"/>
      <c r="J1" s="65"/>
      <c r="K1" s="65"/>
      <c r="L1" s="65"/>
      <c r="M1" s="65"/>
      <c r="N1" s="65"/>
    </row>
    <row r="2" spans="1:15" ht="27.75" x14ac:dyDescent="0.4">
      <c r="C2" s="342" t="s">
        <v>0</v>
      </c>
      <c r="D2" s="342" t="s">
        <v>504</v>
      </c>
      <c r="E2" s="342" t="s">
        <v>508</v>
      </c>
      <c r="F2" s="342" t="s">
        <v>510</v>
      </c>
      <c r="G2" s="342" t="s">
        <v>173</v>
      </c>
      <c r="H2" s="343" t="s">
        <v>171</v>
      </c>
      <c r="I2" s="344" t="s">
        <v>172</v>
      </c>
      <c r="J2" s="342" t="s">
        <v>505</v>
      </c>
      <c r="K2" s="28" t="s">
        <v>502</v>
      </c>
      <c r="L2" s="28" t="s">
        <v>247</v>
      </c>
      <c r="M2" s="28" t="s">
        <v>241</v>
      </c>
      <c r="N2" s="28" t="s">
        <v>209</v>
      </c>
      <c r="O2" s="134" t="s">
        <v>211</v>
      </c>
    </row>
    <row r="3" spans="1:15" ht="54.75" x14ac:dyDescent="0.4">
      <c r="A3" s="127">
        <v>9557</v>
      </c>
      <c r="B3" s="135">
        <v>1</v>
      </c>
      <c r="C3" s="338" t="s">
        <v>3</v>
      </c>
      <c r="D3" s="30">
        <f>VLOOKUP(A3,'132'!$A$5:$BE$214,3,0)/100</f>
        <v>0.55937288756185899</v>
      </c>
      <c r="E3" s="30">
        <v>0.55000000000000004</v>
      </c>
      <c r="F3" s="292">
        <v>0.6</v>
      </c>
      <c r="G3" s="32">
        <v>0.06</v>
      </c>
      <c r="H3" s="32">
        <f>F3-G3</f>
        <v>0.54</v>
      </c>
      <c r="I3" s="85">
        <f>F3+G3</f>
        <v>0.65999999999999992</v>
      </c>
      <c r="J3" s="36" t="s">
        <v>512</v>
      </c>
      <c r="K3" s="267" t="s">
        <v>488</v>
      </c>
      <c r="L3" s="33" t="s">
        <v>212</v>
      </c>
      <c r="M3" s="33" t="s">
        <v>212</v>
      </c>
      <c r="N3" s="33" t="s">
        <v>212</v>
      </c>
      <c r="O3" s="139" t="s">
        <v>204</v>
      </c>
    </row>
    <row r="4" spans="1:15" ht="27.75" x14ac:dyDescent="0.4">
      <c r="A4" s="127">
        <v>9557</v>
      </c>
      <c r="B4" s="135">
        <v>2</v>
      </c>
      <c r="C4" s="338" t="s">
        <v>5</v>
      </c>
      <c r="D4" s="30">
        <f>VLOOKUP(A4,'132'!$A$5:$BE$214,47,0)/100</f>
        <v>0.137000722440134</v>
      </c>
      <c r="E4" s="30">
        <v>0.14000000000000001</v>
      </c>
      <c r="F4" s="292">
        <v>0.43</v>
      </c>
      <c r="G4" s="34">
        <v>0.05</v>
      </c>
      <c r="H4" s="32">
        <f>F4-G4</f>
        <v>0.38</v>
      </c>
      <c r="I4" s="85">
        <f>F4+G4</f>
        <v>0.48</v>
      </c>
      <c r="J4" s="36" t="s">
        <v>242</v>
      </c>
      <c r="K4" s="33" t="s">
        <v>6</v>
      </c>
      <c r="L4" s="33" t="s">
        <v>6</v>
      </c>
      <c r="M4" s="33" t="s">
        <v>6</v>
      </c>
      <c r="N4" s="33" t="s">
        <v>182</v>
      </c>
      <c r="O4" s="141" t="s">
        <v>177</v>
      </c>
    </row>
    <row r="5" spans="1:15" ht="54.75" x14ac:dyDescent="0.4">
      <c r="A5" s="127">
        <v>9557</v>
      </c>
      <c r="B5" s="135">
        <v>3</v>
      </c>
      <c r="C5" s="338" t="s">
        <v>7</v>
      </c>
      <c r="D5" s="30">
        <f>VLOOKUP(A5,'132'!$A$5:$BE$214,48,0)/100</f>
        <v>0.28542447071730498</v>
      </c>
      <c r="E5" s="30">
        <v>0.28999999999999998</v>
      </c>
      <c r="F5" s="292">
        <v>0.06</v>
      </c>
      <c r="G5" s="32">
        <v>0.06</v>
      </c>
      <c r="H5" s="32">
        <f>F5-G5</f>
        <v>0</v>
      </c>
      <c r="I5" s="85">
        <f>F5+G5</f>
        <v>0.12</v>
      </c>
      <c r="J5" s="36" t="s">
        <v>513</v>
      </c>
      <c r="K5" s="33" t="s">
        <v>250</v>
      </c>
      <c r="L5" s="33" t="s">
        <v>250</v>
      </c>
      <c r="M5" s="33" t="s">
        <v>143</v>
      </c>
      <c r="N5" s="33" t="s">
        <v>143</v>
      </c>
      <c r="O5" s="139" t="s">
        <v>141</v>
      </c>
    </row>
    <row r="6" spans="1:15" ht="27.75" x14ac:dyDescent="0.4">
      <c r="A6" s="127">
        <v>9557</v>
      </c>
      <c r="B6" s="135">
        <v>4</v>
      </c>
      <c r="C6" s="338" t="s">
        <v>8</v>
      </c>
      <c r="D6" s="30">
        <f>VLOOKUP(A6,'132'!$A$5:$BE$214,16,0)/100+VLOOKUP(A6,'132'!$A$5:$BE$214,17,0)/100</f>
        <v>1.9074625659618628E-2</v>
      </c>
      <c r="E6" s="30">
        <v>0.02</v>
      </c>
      <c r="F6" s="292">
        <v>7.0000000000000007E-2</v>
      </c>
      <c r="G6" s="32">
        <v>0.05</v>
      </c>
      <c r="H6" s="32">
        <f>IF((F6-G6)&lt;0,0,(F6-G6))</f>
        <v>2.0000000000000004E-2</v>
      </c>
      <c r="I6" s="85">
        <f>F6+G6</f>
        <v>0.12000000000000001</v>
      </c>
      <c r="J6" s="36" t="s">
        <v>10</v>
      </c>
      <c r="K6" s="33" t="s">
        <v>10</v>
      </c>
      <c r="L6" s="33" t="s">
        <v>10</v>
      </c>
      <c r="M6" s="33" t="s">
        <v>10</v>
      </c>
      <c r="N6" s="33" t="s">
        <v>10</v>
      </c>
      <c r="O6" s="142" t="s">
        <v>10</v>
      </c>
    </row>
    <row r="7" spans="1:15" ht="27.75" x14ac:dyDescent="0.4">
      <c r="A7" s="127">
        <v>9557</v>
      </c>
      <c r="B7" s="135">
        <v>5</v>
      </c>
      <c r="C7" s="338" t="s">
        <v>11</v>
      </c>
      <c r="D7" s="30">
        <f>VLOOKUP(A7,'132'!$A$5:$BE$214,45,0)/100+VLOOKUP(A7,'132'!$A$5:$BE$214,44,0)/100+VLOOKUP(A7,'132'!$A$5:$BE$214,43,0)/100+VLOOKUP(A7,'132'!$A$5:$BE$214,41,0)/100</f>
        <v>1.24876543566045E-3</v>
      </c>
      <c r="E7" s="30">
        <v>0</v>
      </c>
      <c r="F7" s="292">
        <v>0.05</v>
      </c>
      <c r="G7" s="32">
        <v>0.05</v>
      </c>
      <c r="H7" s="32">
        <f>IF((F7-G7)&lt;0,0,(F7-G7))</f>
        <v>0</v>
      </c>
      <c r="I7" s="85">
        <f>F7+G7</f>
        <v>0.1</v>
      </c>
      <c r="J7" s="36"/>
      <c r="K7" s="33"/>
      <c r="L7" s="33"/>
      <c r="M7" s="33"/>
      <c r="N7" s="33"/>
      <c r="O7" s="142"/>
    </row>
    <row r="8" spans="1:15" ht="27.75" x14ac:dyDescent="0.4">
      <c r="A8" s="127">
        <v>9557</v>
      </c>
      <c r="B8" s="135"/>
      <c r="C8" s="339" t="s">
        <v>13</v>
      </c>
      <c r="D8" s="62">
        <f t="shared" ref="D8" si="0">SUM(D3:D7)</f>
        <v>1.0021214718145772</v>
      </c>
      <c r="E8" s="62">
        <v>1</v>
      </c>
      <c r="F8" s="35">
        <f t="shared" ref="F8" si="1">SUM(F3:F7)</f>
        <v>1.2100000000000002</v>
      </c>
      <c r="G8" s="36"/>
      <c r="H8" s="32"/>
      <c r="I8" s="85"/>
      <c r="J8" s="36"/>
      <c r="K8" s="33"/>
      <c r="L8" s="33"/>
      <c r="M8" s="33"/>
      <c r="N8" s="33"/>
      <c r="O8" s="142"/>
    </row>
    <row r="9" spans="1:15" ht="28.5" thickBot="1" x14ac:dyDescent="0.45">
      <c r="A9" s="127">
        <v>9557</v>
      </c>
      <c r="B9" s="135">
        <v>7</v>
      </c>
      <c r="C9" s="340" t="s">
        <v>14</v>
      </c>
      <c r="D9" s="30">
        <f>VLOOKUP(A9,'132'!$A$5:$BE$214,11,0)/100</f>
        <v>0.24960106265708798</v>
      </c>
      <c r="E9" s="30">
        <v>0.22</v>
      </c>
      <c r="F9" s="335">
        <v>0.25</v>
      </c>
      <c r="G9" s="39">
        <v>0.06</v>
      </c>
      <c r="H9" s="39">
        <f>F9-G9</f>
        <v>0.19</v>
      </c>
      <c r="I9" s="207">
        <f>F9+G9</f>
        <v>0.31</v>
      </c>
      <c r="J9" s="36" t="s">
        <v>517</v>
      </c>
      <c r="K9" s="40" t="s">
        <v>15</v>
      </c>
      <c r="L9" s="40" t="s">
        <v>15</v>
      </c>
      <c r="M9" s="40" t="s">
        <v>15</v>
      </c>
      <c r="N9" s="40" t="s">
        <v>15</v>
      </c>
      <c r="O9" s="148" t="s">
        <v>15</v>
      </c>
    </row>
    <row r="10" spans="1:15" x14ac:dyDescent="0.35">
      <c r="B10" s="149">
        <v>9743</v>
      </c>
      <c r="C10" s="129" t="s">
        <v>78</v>
      </c>
      <c r="D10" s="129"/>
      <c r="E10" s="129"/>
    </row>
    <row r="11" spans="1:15" ht="28.5" thickBot="1" x14ac:dyDescent="0.45">
      <c r="B11" s="129" t="s">
        <v>122</v>
      </c>
      <c r="C11" s="250" t="s">
        <v>124</v>
      </c>
      <c r="D11" s="65"/>
      <c r="E11" s="65"/>
      <c r="F11" s="65"/>
      <c r="G11" s="65"/>
      <c r="H11" s="65"/>
      <c r="I11" s="65"/>
      <c r="J11" s="65"/>
      <c r="K11" s="65"/>
      <c r="L11" s="65"/>
      <c r="M11" s="65"/>
      <c r="N11" s="65"/>
    </row>
    <row r="12" spans="1:15" ht="27.75" x14ac:dyDescent="0.4">
      <c r="C12" s="342" t="s">
        <v>0</v>
      </c>
      <c r="D12" s="342" t="s">
        <v>504</v>
      </c>
      <c r="E12" s="342" t="s">
        <v>508</v>
      </c>
      <c r="F12" s="342" t="s">
        <v>510</v>
      </c>
      <c r="G12" s="342" t="s">
        <v>173</v>
      </c>
      <c r="H12" s="343" t="s">
        <v>171</v>
      </c>
      <c r="I12" s="344" t="s">
        <v>172</v>
      </c>
      <c r="J12" s="342" t="s">
        <v>505</v>
      </c>
      <c r="K12" s="28" t="s">
        <v>502</v>
      </c>
      <c r="L12" s="28" t="s">
        <v>247</v>
      </c>
      <c r="M12" s="28" t="s">
        <v>241</v>
      </c>
      <c r="N12" s="28" t="s">
        <v>209</v>
      </c>
      <c r="O12" s="134" t="s">
        <v>211</v>
      </c>
    </row>
    <row r="13" spans="1:15" ht="54.75" x14ac:dyDescent="0.4">
      <c r="A13" s="127">
        <v>9743</v>
      </c>
      <c r="B13" s="135">
        <v>1</v>
      </c>
      <c r="C13" s="338" t="s">
        <v>3</v>
      </c>
      <c r="D13" s="30">
        <f>VLOOKUP(A13,'132'!$A$5:$BE$214,3,0)/100</f>
        <v>0.46808689626861599</v>
      </c>
      <c r="E13" s="30">
        <v>0.46</v>
      </c>
      <c r="F13" s="292">
        <v>0.48</v>
      </c>
      <c r="G13" s="32">
        <v>0.06</v>
      </c>
      <c r="H13" s="32">
        <f>F13-G13</f>
        <v>0.42</v>
      </c>
      <c r="I13" s="85">
        <f>F13+G13</f>
        <v>0.54</v>
      </c>
      <c r="J13" s="36" t="s">
        <v>512</v>
      </c>
      <c r="K13" s="267" t="s">
        <v>488</v>
      </c>
      <c r="L13" s="33" t="s">
        <v>212</v>
      </c>
      <c r="M13" s="33" t="s">
        <v>212</v>
      </c>
      <c r="N13" s="33" t="s">
        <v>212</v>
      </c>
      <c r="O13" s="139" t="s">
        <v>204</v>
      </c>
    </row>
    <row r="14" spans="1:15" ht="27.75" x14ac:dyDescent="0.4">
      <c r="A14" s="127">
        <v>9743</v>
      </c>
      <c r="B14" s="135">
        <v>2</v>
      </c>
      <c r="C14" s="338" t="s">
        <v>5</v>
      </c>
      <c r="D14" s="30">
        <f>VLOOKUP(A14,'132'!$A$5:$BE$214,47,0)/100</f>
        <v>0.207186793459848</v>
      </c>
      <c r="E14" s="30">
        <v>0.18</v>
      </c>
      <c r="F14" s="292">
        <v>0.5</v>
      </c>
      <c r="G14" s="34">
        <v>0.05</v>
      </c>
      <c r="H14" s="32">
        <f>F14-G14</f>
        <v>0.45</v>
      </c>
      <c r="I14" s="85">
        <f>F14+G14</f>
        <v>0.55000000000000004</v>
      </c>
      <c r="J14" s="36" t="s">
        <v>242</v>
      </c>
      <c r="K14" s="33" t="s">
        <v>6</v>
      </c>
      <c r="L14" s="33" t="s">
        <v>6</v>
      </c>
      <c r="M14" s="33" t="s">
        <v>6</v>
      </c>
      <c r="N14" s="33" t="s">
        <v>182</v>
      </c>
      <c r="O14" s="141" t="s">
        <v>177</v>
      </c>
    </row>
    <row r="15" spans="1:15" ht="54.75" x14ac:dyDescent="0.4">
      <c r="A15" s="127">
        <v>9743</v>
      </c>
      <c r="B15" s="135">
        <v>3</v>
      </c>
      <c r="C15" s="338" t="s">
        <v>7</v>
      </c>
      <c r="D15" s="30">
        <f>VLOOKUP(A15,'132'!$A$5:$BE$214,48,0)/100</f>
        <v>0.31290454725635702</v>
      </c>
      <c r="E15" s="30">
        <v>0.33</v>
      </c>
      <c r="F15" s="292">
        <v>0.1</v>
      </c>
      <c r="G15" s="32">
        <v>0.06</v>
      </c>
      <c r="H15" s="32">
        <f>F15-G15</f>
        <v>4.0000000000000008E-2</v>
      </c>
      <c r="I15" s="85">
        <f>F15+G15</f>
        <v>0.16</v>
      </c>
      <c r="J15" s="36" t="s">
        <v>513</v>
      </c>
      <c r="K15" s="33" t="s">
        <v>250</v>
      </c>
      <c r="L15" s="33" t="s">
        <v>250</v>
      </c>
      <c r="M15" s="33" t="s">
        <v>143</v>
      </c>
      <c r="N15" s="33" t="s">
        <v>143</v>
      </c>
      <c r="O15" s="139" t="s">
        <v>143</v>
      </c>
    </row>
    <row r="16" spans="1:15" ht="27.75" x14ac:dyDescent="0.4">
      <c r="A16" s="127">
        <v>9743</v>
      </c>
      <c r="B16" s="135">
        <v>4</v>
      </c>
      <c r="C16" s="338" t="s">
        <v>8</v>
      </c>
      <c r="D16" s="30">
        <f>VLOOKUP(A16,'132'!$A$5:$BE$214,16,0)/100+VLOOKUP(A16,'132'!$A$5:$BE$214,17,0)/100</f>
        <v>1.3151235986778403E-2</v>
      </c>
      <c r="E16" s="30">
        <v>0.03</v>
      </c>
      <c r="F16" s="292">
        <v>7.0000000000000007E-2</v>
      </c>
      <c r="G16" s="32">
        <v>0.05</v>
      </c>
      <c r="H16" s="32">
        <f>IF((F16-G16)&lt;0,0,(F16-G16))</f>
        <v>2.0000000000000004E-2</v>
      </c>
      <c r="I16" s="85">
        <f>F16+G16</f>
        <v>0.12000000000000001</v>
      </c>
      <c r="J16" s="36" t="s">
        <v>10</v>
      </c>
      <c r="K16" s="33" t="s">
        <v>10</v>
      </c>
      <c r="L16" s="33" t="s">
        <v>10</v>
      </c>
      <c r="M16" s="33" t="s">
        <v>10</v>
      </c>
      <c r="N16" s="33" t="s">
        <v>10</v>
      </c>
      <c r="O16" s="142" t="s">
        <v>10</v>
      </c>
    </row>
    <row r="17" spans="1:15" ht="27.75" x14ac:dyDescent="0.4">
      <c r="A17" s="127">
        <v>9743</v>
      </c>
      <c r="B17" s="135">
        <v>5</v>
      </c>
      <c r="C17" s="338" t="s">
        <v>11</v>
      </c>
      <c r="D17" s="30">
        <f>VLOOKUP(A17,'132'!$A$5:$BE$214,45,0)/100+VLOOKUP(A17,'132'!$A$5:$BE$214,44,0)/100+VLOOKUP(A17,'132'!$A$5:$BE$214,43,0)/100+VLOOKUP(A17,'132'!$A$5:$BE$214,41,0)/100</f>
        <v>0</v>
      </c>
      <c r="E17" s="30">
        <v>0</v>
      </c>
      <c r="F17" s="292">
        <v>0.05</v>
      </c>
      <c r="G17" s="32">
        <v>0.05</v>
      </c>
      <c r="H17" s="32">
        <f>IF((F17-G17)&lt;0,0,(F17-G17))</f>
        <v>0</v>
      </c>
      <c r="I17" s="85">
        <f>F17+G17</f>
        <v>0.1</v>
      </c>
      <c r="J17" s="36"/>
      <c r="K17" s="33"/>
      <c r="L17" s="33"/>
      <c r="M17" s="33"/>
      <c r="N17" s="33"/>
      <c r="O17" s="142"/>
    </row>
    <row r="18" spans="1:15" ht="27.75" x14ac:dyDescent="0.4">
      <c r="A18" s="127">
        <v>9743</v>
      </c>
      <c r="B18" s="135"/>
      <c r="C18" s="339" t="s">
        <v>13</v>
      </c>
      <c r="D18" s="62">
        <f t="shared" ref="D18" si="2">SUM(D13:D17)</f>
        <v>1.0013294729715996</v>
      </c>
      <c r="E18" s="62">
        <v>1</v>
      </c>
      <c r="F18" s="35">
        <f t="shared" ref="F18" si="3">SUM(F13:F17)</f>
        <v>1.2000000000000002</v>
      </c>
      <c r="G18" s="36"/>
      <c r="H18" s="32"/>
      <c r="I18" s="85"/>
      <c r="J18" s="36"/>
      <c r="K18" s="33"/>
      <c r="L18" s="33"/>
      <c r="M18" s="33"/>
      <c r="N18" s="33"/>
      <c r="O18" s="142"/>
    </row>
    <row r="19" spans="1:15" ht="28.5" thickBot="1" x14ac:dyDescent="0.45">
      <c r="A19" s="127">
        <v>9743</v>
      </c>
      <c r="B19" s="135">
        <v>7</v>
      </c>
      <c r="C19" s="340" t="s">
        <v>14</v>
      </c>
      <c r="D19" s="30">
        <f>VLOOKUP(A19,'132'!$A$5:$BE$214,11,0)/100</f>
        <v>0.23386329993782301</v>
      </c>
      <c r="E19" s="30">
        <v>0.2</v>
      </c>
      <c r="F19" s="292">
        <v>0.22</v>
      </c>
      <c r="G19" s="39">
        <v>0.06</v>
      </c>
      <c r="H19" s="39">
        <f>F19-G19</f>
        <v>0.16</v>
      </c>
      <c r="I19" s="207">
        <f>F19+G19</f>
        <v>0.28000000000000003</v>
      </c>
      <c r="J19" s="36" t="s">
        <v>517</v>
      </c>
      <c r="K19" s="40" t="s">
        <v>15</v>
      </c>
      <c r="L19" s="40" t="s">
        <v>15</v>
      </c>
      <c r="M19" s="40" t="s">
        <v>15</v>
      </c>
      <c r="N19" s="40" t="s">
        <v>15</v>
      </c>
      <c r="O19" s="148" t="s">
        <v>15</v>
      </c>
    </row>
    <row r="20" spans="1:15" x14ac:dyDescent="0.35">
      <c r="B20" s="149">
        <v>9735</v>
      </c>
      <c r="C20" s="129" t="s">
        <v>78</v>
      </c>
      <c r="D20" s="129"/>
      <c r="E20" s="129"/>
    </row>
    <row r="21" spans="1:15" ht="28.5" thickBot="1" x14ac:dyDescent="0.45">
      <c r="B21" s="129" t="s">
        <v>125</v>
      </c>
      <c r="C21" s="250" t="s">
        <v>126</v>
      </c>
      <c r="D21" s="65"/>
      <c r="E21" s="65"/>
      <c r="F21" s="65"/>
      <c r="G21" s="65"/>
      <c r="H21" s="65"/>
      <c r="I21" s="65"/>
      <c r="J21" s="65"/>
      <c r="K21" s="65"/>
      <c r="L21" s="65"/>
      <c r="M21" s="65"/>
      <c r="N21" s="65"/>
    </row>
    <row r="22" spans="1:15" ht="27.75" x14ac:dyDescent="0.4">
      <c r="C22" s="342" t="s">
        <v>0</v>
      </c>
      <c r="D22" s="342" t="s">
        <v>504</v>
      </c>
      <c r="E22" s="342" t="s">
        <v>508</v>
      </c>
      <c r="F22" s="342" t="s">
        <v>510</v>
      </c>
      <c r="G22" s="342" t="s">
        <v>173</v>
      </c>
      <c r="H22" s="343" t="s">
        <v>171</v>
      </c>
      <c r="I22" s="344" t="s">
        <v>172</v>
      </c>
      <c r="J22" s="342" t="s">
        <v>505</v>
      </c>
      <c r="K22" s="28" t="s">
        <v>502</v>
      </c>
      <c r="L22" s="28" t="s">
        <v>247</v>
      </c>
      <c r="M22" s="28" t="s">
        <v>241</v>
      </c>
      <c r="N22" s="28" t="s">
        <v>209</v>
      </c>
      <c r="O22" s="134" t="s">
        <v>211</v>
      </c>
    </row>
    <row r="23" spans="1:15" ht="54.75" x14ac:dyDescent="0.4">
      <c r="A23" s="127">
        <v>9735</v>
      </c>
      <c r="B23" s="135">
        <v>1</v>
      </c>
      <c r="C23" s="338" t="s">
        <v>3</v>
      </c>
      <c r="D23" s="30">
        <f>VLOOKUP(A23,'132'!$A$5:$BE$214,3,0)/100</f>
        <v>0.248404062015675</v>
      </c>
      <c r="E23" s="30">
        <v>0.25</v>
      </c>
      <c r="F23" s="292">
        <v>0.23</v>
      </c>
      <c r="G23" s="32">
        <v>0.06</v>
      </c>
      <c r="H23" s="32">
        <f>IF((F23-G23)&gt;0,(F23-G23),0)</f>
        <v>0.17</v>
      </c>
      <c r="I23" s="85">
        <f>F23+G23</f>
        <v>0.29000000000000004</v>
      </c>
      <c r="J23" s="36" t="s">
        <v>512</v>
      </c>
      <c r="K23" s="267" t="s">
        <v>488</v>
      </c>
      <c r="L23" s="33" t="s">
        <v>212</v>
      </c>
      <c r="M23" s="33" t="s">
        <v>212</v>
      </c>
      <c r="N23" s="33" t="s">
        <v>212</v>
      </c>
      <c r="O23" s="139" t="s">
        <v>204</v>
      </c>
    </row>
    <row r="24" spans="1:15" ht="27.75" x14ac:dyDescent="0.4">
      <c r="A24" s="127">
        <v>9735</v>
      </c>
      <c r="B24" s="135">
        <v>2</v>
      </c>
      <c r="C24" s="338" t="s">
        <v>5</v>
      </c>
      <c r="D24" s="30">
        <f>VLOOKUP(A24,'132'!$A$5:$BE$214,47,0)/100</f>
        <v>0.32723616820909696</v>
      </c>
      <c r="E24" s="30">
        <v>0.32</v>
      </c>
      <c r="F24" s="292">
        <v>0.63</v>
      </c>
      <c r="G24" s="34">
        <v>0.05</v>
      </c>
      <c r="H24" s="32">
        <f>F24-G24</f>
        <v>0.57999999999999996</v>
      </c>
      <c r="I24" s="85">
        <f>F24+G24</f>
        <v>0.68</v>
      </c>
      <c r="J24" s="36" t="s">
        <v>242</v>
      </c>
      <c r="K24" s="33" t="s">
        <v>6</v>
      </c>
      <c r="L24" s="33" t="s">
        <v>6</v>
      </c>
      <c r="M24" s="33" t="s">
        <v>6</v>
      </c>
      <c r="N24" s="33" t="s">
        <v>182</v>
      </c>
      <c r="O24" s="141" t="s">
        <v>178</v>
      </c>
    </row>
    <row r="25" spans="1:15" ht="54.75" x14ac:dyDescent="0.4">
      <c r="A25" s="127">
        <v>9735</v>
      </c>
      <c r="B25" s="135">
        <v>3</v>
      </c>
      <c r="C25" s="338" t="s">
        <v>7</v>
      </c>
      <c r="D25" s="30">
        <f>VLOOKUP(A25,'132'!$A$5:$BE$214,48,0)/100</f>
        <v>0.378580096295492</v>
      </c>
      <c r="E25" s="30">
        <v>0.39</v>
      </c>
      <c r="F25" s="292">
        <v>0.1</v>
      </c>
      <c r="G25" s="32">
        <v>0.06</v>
      </c>
      <c r="H25" s="32">
        <f>F25-G25</f>
        <v>4.0000000000000008E-2</v>
      </c>
      <c r="I25" s="85">
        <f>F25+G25</f>
        <v>0.16</v>
      </c>
      <c r="J25" s="36" t="s">
        <v>513</v>
      </c>
      <c r="K25" s="33" t="s">
        <v>250</v>
      </c>
      <c r="L25" s="33" t="s">
        <v>250</v>
      </c>
      <c r="M25" s="33" t="s">
        <v>143</v>
      </c>
      <c r="N25" s="33" t="s">
        <v>143</v>
      </c>
      <c r="O25" s="139" t="s">
        <v>143</v>
      </c>
    </row>
    <row r="26" spans="1:15" ht="27.75" x14ac:dyDescent="0.4">
      <c r="A26" s="127">
        <v>9735</v>
      </c>
      <c r="B26" s="135">
        <v>4</v>
      </c>
      <c r="C26" s="338" t="s">
        <v>8</v>
      </c>
      <c r="D26" s="30">
        <f>VLOOKUP(A26,'132'!$A$5:$BE$214,16,0)/100+VLOOKUP(A26,'132'!$A$5:$BE$214,17,0)/100</f>
        <v>4.7859187222868527E-2</v>
      </c>
      <c r="E26" s="30">
        <v>0.04</v>
      </c>
      <c r="F26" s="292">
        <v>7.0000000000000007E-2</v>
      </c>
      <c r="G26" s="32">
        <v>0.05</v>
      </c>
      <c r="H26" s="32">
        <f>IF((F26-G26)&lt;0,0,(F26-G26))</f>
        <v>2.0000000000000004E-2</v>
      </c>
      <c r="I26" s="85">
        <f>F26+G26</f>
        <v>0.12000000000000001</v>
      </c>
      <c r="J26" s="36" t="s">
        <v>10</v>
      </c>
      <c r="K26" s="33" t="s">
        <v>10</v>
      </c>
      <c r="L26" s="33" t="s">
        <v>10</v>
      </c>
      <c r="M26" s="33" t="s">
        <v>10</v>
      </c>
      <c r="N26" s="33" t="s">
        <v>10</v>
      </c>
      <c r="O26" s="142" t="s">
        <v>10</v>
      </c>
    </row>
    <row r="27" spans="1:15" ht="27.75" x14ac:dyDescent="0.4">
      <c r="A27" s="127">
        <v>9735</v>
      </c>
      <c r="B27" s="135">
        <v>5</v>
      </c>
      <c r="C27" s="338" t="s">
        <v>11</v>
      </c>
      <c r="D27" s="30">
        <f>VLOOKUP(A27,'132'!$A$5:$BE$214,45,0)/100+VLOOKUP(A27,'132'!$A$5:$BE$214,44,0)/100+VLOOKUP(A27,'132'!$A$5:$BE$214,43,0)/100+VLOOKUP(A27,'132'!$A$5:$BE$214,41,0)/100</f>
        <v>0</v>
      </c>
      <c r="E27" s="30">
        <v>0</v>
      </c>
      <c r="F27" s="292">
        <v>0.05</v>
      </c>
      <c r="G27" s="32">
        <v>0.05</v>
      </c>
      <c r="H27" s="32">
        <f>IF((F27-G27)&lt;0,0,(F27-G27))</f>
        <v>0</v>
      </c>
      <c r="I27" s="85">
        <f>F27+G27</f>
        <v>0.1</v>
      </c>
      <c r="J27" s="36"/>
      <c r="K27" s="33"/>
      <c r="L27" s="33"/>
      <c r="M27" s="33"/>
      <c r="N27" s="33"/>
      <c r="O27" s="142"/>
    </row>
    <row r="28" spans="1:15" ht="27.75" x14ac:dyDescent="0.4">
      <c r="A28" s="127">
        <v>9735</v>
      </c>
      <c r="B28" s="135"/>
      <c r="C28" s="339" t="s">
        <v>13</v>
      </c>
      <c r="D28" s="62">
        <f t="shared" ref="D28" si="4">SUM(D23:D27)</f>
        <v>1.0020795137431326</v>
      </c>
      <c r="E28" s="62">
        <v>1</v>
      </c>
      <c r="F28" s="35">
        <f t="shared" ref="F28" si="5">SUM(F23:F27)</f>
        <v>1.08</v>
      </c>
      <c r="G28" s="36"/>
      <c r="H28" s="32"/>
      <c r="I28" s="85"/>
      <c r="J28" s="36"/>
      <c r="K28" s="33"/>
      <c r="L28" s="33"/>
      <c r="M28" s="33"/>
      <c r="N28" s="33"/>
      <c r="O28" s="142"/>
    </row>
    <row r="29" spans="1:15" ht="28.5" thickBot="1" x14ac:dyDescent="0.45">
      <c r="A29" s="127">
        <v>9735</v>
      </c>
      <c r="B29" s="135">
        <v>7</v>
      </c>
      <c r="C29" s="340" t="s">
        <v>14</v>
      </c>
      <c r="D29" s="30">
        <f>VLOOKUP(A29,'132'!$A$5:$BE$214,11,0)/100</f>
        <v>0.15781494107465299</v>
      </c>
      <c r="E29" s="30">
        <v>0.14000000000000001</v>
      </c>
      <c r="F29" s="335">
        <v>0.15</v>
      </c>
      <c r="G29" s="39">
        <v>0.06</v>
      </c>
      <c r="H29" s="39">
        <f>F29-G29</f>
        <v>0.09</v>
      </c>
      <c r="I29" s="207">
        <f>F29+G29</f>
        <v>0.21</v>
      </c>
      <c r="J29" s="36" t="s">
        <v>517</v>
      </c>
      <c r="K29" s="40" t="s">
        <v>15</v>
      </c>
      <c r="L29" s="40" t="s">
        <v>15</v>
      </c>
      <c r="M29" s="40" t="s">
        <v>15</v>
      </c>
      <c r="N29" s="40" t="s">
        <v>15</v>
      </c>
      <c r="O29" s="148" t="s">
        <v>15</v>
      </c>
    </row>
    <row r="30" spans="1:15" x14ac:dyDescent="0.35">
      <c r="B30" s="129"/>
      <c r="C30" s="129" t="s">
        <v>78</v>
      </c>
      <c r="D30" s="129"/>
      <c r="E30" s="129"/>
      <c r="F30" s="260"/>
    </row>
    <row r="31" spans="1:15" x14ac:dyDescent="0.35">
      <c r="B31" s="149">
        <v>7538</v>
      </c>
      <c r="C31" s="129"/>
      <c r="D31" s="129"/>
      <c r="E31" s="129"/>
      <c r="F31" s="261"/>
    </row>
    <row r="32" spans="1:15" ht="45.75" customHeight="1" thickBot="1" x14ac:dyDescent="0.45">
      <c r="C32" s="250" t="s">
        <v>224</v>
      </c>
      <c r="D32" s="65"/>
      <c r="E32" s="65"/>
      <c r="F32" s="65"/>
      <c r="G32" s="65"/>
      <c r="H32" s="65"/>
      <c r="I32" s="65"/>
      <c r="J32" s="65"/>
      <c r="K32" s="65"/>
      <c r="L32" s="65"/>
      <c r="M32" s="65"/>
      <c r="N32" s="65"/>
    </row>
    <row r="33" spans="1:15" ht="27.75" x14ac:dyDescent="0.4">
      <c r="C33" s="342" t="s">
        <v>0</v>
      </c>
      <c r="D33" s="342" t="s">
        <v>504</v>
      </c>
      <c r="E33" s="342" t="s">
        <v>508</v>
      </c>
      <c r="F33" s="342" t="s">
        <v>510</v>
      </c>
      <c r="G33" s="342" t="s">
        <v>173</v>
      </c>
      <c r="H33" s="343" t="s">
        <v>171</v>
      </c>
      <c r="I33" s="344" t="s">
        <v>172</v>
      </c>
      <c r="J33" s="342" t="s">
        <v>505</v>
      </c>
      <c r="K33" s="28" t="s">
        <v>502</v>
      </c>
      <c r="L33" s="28" t="s">
        <v>247</v>
      </c>
      <c r="M33" s="28" t="s">
        <v>241</v>
      </c>
      <c r="N33" s="28" t="s">
        <v>209</v>
      </c>
      <c r="O33" s="134" t="s">
        <v>211</v>
      </c>
    </row>
    <row r="34" spans="1:15" ht="27.75" x14ac:dyDescent="0.4">
      <c r="A34" s="127">
        <v>7538</v>
      </c>
      <c r="B34" s="135">
        <v>1</v>
      </c>
      <c r="C34" s="338" t="s">
        <v>3</v>
      </c>
      <c r="D34" s="30">
        <f>VLOOKUP(A34,'132'!$A$5:$BE$214,3,0)/100</f>
        <v>9.6167450661026693E-2</v>
      </c>
      <c r="E34" s="30">
        <v>0.09</v>
      </c>
      <c r="F34" s="292">
        <v>0.09</v>
      </c>
      <c r="G34" s="32">
        <v>0.06</v>
      </c>
      <c r="H34" s="32">
        <f>F34-G34</f>
        <v>0.03</v>
      </c>
      <c r="I34" s="85">
        <f>F34+G34</f>
        <v>0.15</v>
      </c>
      <c r="J34" s="36" t="s">
        <v>512</v>
      </c>
      <c r="K34" s="267" t="s">
        <v>488</v>
      </c>
      <c r="L34" s="33" t="s">
        <v>212</v>
      </c>
      <c r="M34" s="33" t="s">
        <v>212</v>
      </c>
      <c r="N34" s="33" t="s">
        <v>212</v>
      </c>
      <c r="O34" s="142"/>
    </row>
    <row r="35" spans="1:15" ht="54.75" x14ac:dyDescent="0.4">
      <c r="A35" s="127">
        <v>7538</v>
      </c>
      <c r="B35" s="135">
        <v>2</v>
      </c>
      <c r="C35" s="338" t="s">
        <v>5</v>
      </c>
      <c r="D35" s="30">
        <f>VLOOKUP(A35,'132'!$A$5:$BE$214,47,0)/100</f>
        <v>0.69534528004555896</v>
      </c>
      <c r="E35" s="30">
        <v>0.7</v>
      </c>
      <c r="F35" s="292">
        <v>0.8</v>
      </c>
      <c r="G35" s="34">
        <v>0.05</v>
      </c>
      <c r="H35" s="32">
        <f>F35-G35</f>
        <v>0.75</v>
      </c>
      <c r="I35" s="85">
        <f>F35+G35</f>
        <v>0.85000000000000009</v>
      </c>
      <c r="J35" s="36" t="s">
        <v>6</v>
      </c>
      <c r="K35" s="33" t="s">
        <v>6</v>
      </c>
      <c r="L35" s="33" t="s">
        <v>6</v>
      </c>
      <c r="M35" s="33" t="s">
        <v>6</v>
      </c>
      <c r="N35" s="33" t="s">
        <v>213</v>
      </c>
      <c r="O35" s="150" t="s">
        <v>175</v>
      </c>
    </row>
    <row r="36" spans="1:15" ht="27.75" x14ac:dyDescent="0.4">
      <c r="A36" s="127">
        <v>7538</v>
      </c>
      <c r="B36" s="135">
        <v>3</v>
      </c>
      <c r="C36" s="338" t="s">
        <v>7</v>
      </c>
      <c r="D36" s="30">
        <f>VLOOKUP(A36,'132'!$A$5:$BE$214,48,0)/100</f>
        <v>0.16833526303826002</v>
      </c>
      <c r="E36" s="30">
        <v>0.18</v>
      </c>
      <c r="F36" s="292">
        <v>0</v>
      </c>
      <c r="G36" s="32">
        <v>0.06</v>
      </c>
      <c r="H36" s="32">
        <f>IF((F36-G36),0,0)</f>
        <v>0</v>
      </c>
      <c r="I36" s="85">
        <f>F36+G36</f>
        <v>0.06</v>
      </c>
      <c r="J36" s="36" t="s">
        <v>34</v>
      </c>
      <c r="K36" s="33" t="s">
        <v>34</v>
      </c>
      <c r="L36" s="33" t="s">
        <v>34</v>
      </c>
      <c r="M36" s="33" t="s">
        <v>34</v>
      </c>
      <c r="N36" s="33" t="s">
        <v>34</v>
      </c>
      <c r="O36" s="142" t="s">
        <v>34</v>
      </c>
    </row>
    <row r="37" spans="1:15" ht="27.75" x14ac:dyDescent="0.4">
      <c r="A37" s="127">
        <v>7538</v>
      </c>
      <c r="B37" s="135">
        <v>4</v>
      </c>
      <c r="C37" s="338" t="s">
        <v>8</v>
      </c>
      <c r="D37" s="30">
        <f>VLOOKUP(A37,'132'!$A$5:$BE$214,16,0)/100+VLOOKUP(A37,'132'!$A$5:$BE$214,17,0)/100</f>
        <v>4.0152006255154381E-2</v>
      </c>
      <c r="E37" s="30">
        <v>0.03</v>
      </c>
      <c r="F37" s="292">
        <v>0.11</v>
      </c>
      <c r="G37" s="32">
        <v>0.05</v>
      </c>
      <c r="H37" s="32">
        <f>IF((F37-G37)&lt;0,0,(F37-G37))</f>
        <v>0.06</v>
      </c>
      <c r="I37" s="85">
        <f>F37+G37</f>
        <v>0.16</v>
      </c>
      <c r="J37" s="36" t="s">
        <v>10</v>
      </c>
      <c r="K37" s="33" t="s">
        <v>10</v>
      </c>
      <c r="L37" s="33" t="s">
        <v>10</v>
      </c>
      <c r="M37" s="33" t="s">
        <v>10</v>
      </c>
      <c r="N37" s="33" t="s">
        <v>10</v>
      </c>
      <c r="O37" s="142" t="s">
        <v>10</v>
      </c>
    </row>
    <row r="38" spans="1:15" ht="27.75" x14ac:dyDescent="0.4">
      <c r="A38" s="127">
        <v>7538</v>
      </c>
      <c r="B38" s="135">
        <v>5</v>
      </c>
      <c r="C38" s="338" t="s">
        <v>11</v>
      </c>
      <c r="D38" s="30">
        <f>VLOOKUP(A38,'132'!$A$5:$BE$214,45,0)/100+VLOOKUP(A38,'132'!$A$5:$BE$214,44,0)/100+VLOOKUP(A38,'132'!$A$5:$BE$214,43,0)/100+VLOOKUP(A38,'132'!$A$5:$BE$214,41,0)/100</f>
        <v>0</v>
      </c>
      <c r="E38" s="30">
        <v>0</v>
      </c>
      <c r="F38" s="292">
        <v>0</v>
      </c>
      <c r="G38" s="32">
        <v>0.05</v>
      </c>
      <c r="H38" s="32">
        <f>IF((F38-G38)&lt;0,0,(F38-G38))</f>
        <v>0</v>
      </c>
      <c r="I38" s="85">
        <f>F38+G38</f>
        <v>0.05</v>
      </c>
      <c r="J38" s="36"/>
      <c r="K38" s="33"/>
      <c r="L38" s="33"/>
      <c r="M38" s="33"/>
      <c r="N38" s="33"/>
      <c r="O38" s="142"/>
    </row>
    <row r="39" spans="1:15" ht="27.75" x14ac:dyDescent="0.4">
      <c r="A39" s="127">
        <v>7538</v>
      </c>
      <c r="B39" s="135"/>
      <c r="C39" s="339" t="s">
        <v>13</v>
      </c>
      <c r="D39" s="62">
        <f t="shared" ref="D39" si="6">SUM(D34:D38)</f>
        <v>1</v>
      </c>
      <c r="E39" s="62">
        <v>1</v>
      </c>
      <c r="F39" s="35">
        <f t="shared" ref="F39" si="7">SUM(F34:F38)</f>
        <v>1</v>
      </c>
      <c r="G39" s="36"/>
      <c r="H39" s="32"/>
      <c r="I39" s="85"/>
      <c r="J39" s="36"/>
      <c r="K39" s="33"/>
      <c r="L39" s="33"/>
      <c r="M39" s="33"/>
      <c r="N39" s="33"/>
      <c r="O39" s="142"/>
    </row>
    <row r="40" spans="1:15" ht="28.5" thickBot="1" x14ac:dyDescent="0.45">
      <c r="A40" s="127">
        <v>7538</v>
      </c>
      <c r="B40" s="135">
        <v>7</v>
      </c>
      <c r="C40" s="340" t="s">
        <v>14</v>
      </c>
      <c r="D40" s="30">
        <f>VLOOKUP(A40,'132'!$A$5:$BE$214,11,0)/100</f>
        <v>6.9037415817178302E-2</v>
      </c>
      <c r="E40" s="30">
        <v>0.06</v>
      </c>
      <c r="F40" s="335">
        <v>0.06</v>
      </c>
      <c r="G40" s="39">
        <v>0.06</v>
      </c>
      <c r="H40" s="39">
        <f>IF((F40-G40)&lt;0,0,(F40-G40))</f>
        <v>0</v>
      </c>
      <c r="I40" s="207">
        <f>F40+G40</f>
        <v>0.12</v>
      </c>
      <c r="J40" s="341" t="s">
        <v>15</v>
      </c>
      <c r="K40" s="40" t="s">
        <v>15</v>
      </c>
      <c r="L40" s="40" t="s">
        <v>15</v>
      </c>
      <c r="M40" s="40" t="s">
        <v>15</v>
      </c>
      <c r="N40" s="40" t="s">
        <v>15</v>
      </c>
      <c r="O40" s="148" t="s">
        <v>15</v>
      </c>
    </row>
    <row r="41" spans="1:15" s="151" customFormat="1" ht="27.75" x14ac:dyDescent="0.4">
      <c r="C41" s="129" t="s">
        <v>78</v>
      </c>
      <c r="D41" s="152"/>
      <c r="E41" s="152"/>
      <c r="F41" s="153"/>
      <c r="G41" s="153"/>
      <c r="H41" s="153"/>
      <c r="I41" s="153"/>
      <c r="J41" s="154"/>
      <c r="K41" s="154"/>
      <c r="L41" s="154"/>
      <c r="M41" s="154"/>
      <c r="N41" s="154"/>
      <c r="O41" s="154"/>
    </row>
    <row r="42" spans="1:15" ht="34.5" customHeight="1" thickBot="1" x14ac:dyDescent="0.45">
      <c r="B42" s="149">
        <v>9913</v>
      </c>
      <c r="C42" s="249" t="s">
        <v>225</v>
      </c>
      <c r="D42" s="65"/>
      <c r="E42" s="65"/>
      <c r="F42" s="65"/>
      <c r="G42" s="65"/>
      <c r="H42" s="65"/>
      <c r="I42" s="65"/>
      <c r="J42" s="65"/>
      <c r="K42" s="65"/>
      <c r="L42" s="65"/>
      <c r="M42" s="65"/>
      <c r="N42" s="65"/>
    </row>
    <row r="43" spans="1:15" ht="27.75" x14ac:dyDescent="0.4">
      <c r="C43" s="342" t="s">
        <v>0</v>
      </c>
      <c r="D43" s="342" t="s">
        <v>504</v>
      </c>
      <c r="E43" s="342" t="s">
        <v>508</v>
      </c>
      <c r="F43" s="342" t="s">
        <v>510</v>
      </c>
      <c r="G43" s="342" t="s">
        <v>173</v>
      </c>
      <c r="H43" s="343" t="s">
        <v>171</v>
      </c>
      <c r="I43" s="344" t="s">
        <v>172</v>
      </c>
      <c r="J43" s="342" t="s">
        <v>505</v>
      </c>
      <c r="K43" s="28" t="s">
        <v>502</v>
      </c>
      <c r="L43" s="28" t="s">
        <v>247</v>
      </c>
      <c r="M43" s="28" t="s">
        <v>241</v>
      </c>
      <c r="N43" s="28" t="s">
        <v>209</v>
      </c>
      <c r="O43" s="134" t="s">
        <v>211</v>
      </c>
    </row>
    <row r="44" spans="1:15" ht="27.75" x14ac:dyDescent="0.4">
      <c r="A44" s="127">
        <v>9913</v>
      </c>
      <c r="B44" s="135">
        <v>1</v>
      </c>
      <c r="C44" s="338" t="s">
        <v>3</v>
      </c>
      <c r="D44" s="30">
        <f>VLOOKUP(A44,'132'!$A$5:$BE$214,3,0)/100</f>
        <v>0</v>
      </c>
      <c r="E44" s="30">
        <v>0</v>
      </c>
      <c r="F44" s="292">
        <v>0.09</v>
      </c>
      <c r="G44" s="32">
        <v>0.06</v>
      </c>
      <c r="H44" s="32">
        <f>IF((F44-G44)&lt;0,0,(F44-G44))</f>
        <v>0.03</v>
      </c>
      <c r="I44" s="85">
        <f>F44+G44</f>
        <v>0.15</v>
      </c>
      <c r="J44" s="36" t="s">
        <v>512</v>
      </c>
      <c r="K44" s="267" t="s">
        <v>488</v>
      </c>
      <c r="L44" s="33" t="s">
        <v>212</v>
      </c>
      <c r="M44" s="33" t="s">
        <v>212</v>
      </c>
      <c r="N44" s="33" t="s">
        <v>212</v>
      </c>
      <c r="O44" s="142"/>
    </row>
    <row r="45" spans="1:15" ht="54.75" x14ac:dyDescent="0.4">
      <c r="A45" s="127">
        <v>9913</v>
      </c>
      <c r="B45" s="135">
        <v>2</v>
      </c>
      <c r="C45" s="338" t="s">
        <v>5</v>
      </c>
      <c r="D45" s="30">
        <f>VLOOKUP(A45,'132'!$A$5:$BE$214,47,0)/100</f>
        <v>0.77167908369196592</v>
      </c>
      <c r="E45" s="30">
        <v>0.78</v>
      </c>
      <c r="F45" s="292">
        <v>0.8</v>
      </c>
      <c r="G45" s="34">
        <v>0.05</v>
      </c>
      <c r="H45" s="32">
        <f>F45-G45</f>
        <v>0.75</v>
      </c>
      <c r="I45" s="85">
        <f>F45+G45</f>
        <v>0.85000000000000009</v>
      </c>
      <c r="J45" s="36" t="s">
        <v>214</v>
      </c>
      <c r="K45" s="33" t="s">
        <v>214</v>
      </c>
      <c r="L45" s="33" t="s">
        <v>214</v>
      </c>
      <c r="M45" s="33" t="s">
        <v>214</v>
      </c>
      <c r="N45" s="33" t="s">
        <v>214</v>
      </c>
      <c r="O45" s="150" t="s">
        <v>175</v>
      </c>
    </row>
    <row r="46" spans="1:15" ht="27.75" x14ac:dyDescent="0.4">
      <c r="A46" s="127">
        <v>9913</v>
      </c>
      <c r="B46" s="135">
        <v>3</v>
      </c>
      <c r="C46" s="338" t="s">
        <v>7</v>
      </c>
      <c r="D46" s="30">
        <f>VLOOKUP(A46,'132'!$A$5:$BE$214,48,0)/100</f>
        <v>0.20755923558005498</v>
      </c>
      <c r="E46" s="30">
        <v>0.2</v>
      </c>
      <c r="F46" s="292">
        <v>0</v>
      </c>
      <c r="G46" s="32">
        <v>0.06</v>
      </c>
      <c r="H46" s="32">
        <f>IF((F46-G46),0,0)</f>
        <v>0</v>
      </c>
      <c r="I46" s="85">
        <f>F46+G46</f>
        <v>0.06</v>
      </c>
      <c r="J46" s="36" t="s">
        <v>34</v>
      </c>
      <c r="K46" s="33" t="s">
        <v>34</v>
      </c>
      <c r="L46" s="33" t="s">
        <v>34</v>
      </c>
      <c r="M46" s="33" t="s">
        <v>34</v>
      </c>
      <c r="N46" s="33" t="s">
        <v>34</v>
      </c>
      <c r="O46" s="142" t="s">
        <v>34</v>
      </c>
    </row>
    <row r="47" spans="1:15" ht="27.75" x14ac:dyDescent="0.4">
      <c r="A47" s="127">
        <v>9913</v>
      </c>
      <c r="B47" s="135">
        <v>4</v>
      </c>
      <c r="C47" s="338" t="s">
        <v>8</v>
      </c>
      <c r="D47" s="30">
        <f>VLOOKUP(A47,'132'!$A$5:$BE$214,16,0)/100+VLOOKUP(A47,'132'!$A$5:$BE$214,17,0)/100</f>
        <v>2.0761680727980601E-2</v>
      </c>
      <c r="E47" s="30">
        <v>0.02</v>
      </c>
      <c r="F47" s="292">
        <v>0.11</v>
      </c>
      <c r="G47" s="32">
        <v>0.05</v>
      </c>
      <c r="H47" s="32">
        <f>IF((F47-G47)&lt;0,0,(F47-G47))</f>
        <v>0.06</v>
      </c>
      <c r="I47" s="85">
        <f>F47+G47</f>
        <v>0.16</v>
      </c>
      <c r="J47" s="36" t="s">
        <v>10</v>
      </c>
      <c r="K47" s="33" t="s">
        <v>10</v>
      </c>
      <c r="L47" s="33" t="s">
        <v>10</v>
      </c>
      <c r="M47" s="33" t="s">
        <v>10</v>
      </c>
      <c r="N47" s="33" t="s">
        <v>10</v>
      </c>
      <c r="O47" s="142" t="s">
        <v>10</v>
      </c>
    </row>
    <row r="48" spans="1:15" ht="27.75" x14ac:dyDescent="0.4">
      <c r="A48" s="127">
        <v>9913</v>
      </c>
      <c r="B48" s="135">
        <v>5</v>
      </c>
      <c r="C48" s="338" t="s">
        <v>11</v>
      </c>
      <c r="D48" s="30">
        <f>VLOOKUP(A48,'132'!$A$5:$BE$214,45,0)/100+VLOOKUP(A48,'132'!$A$5:$BE$214,44,0)/100+VLOOKUP(A48,'132'!$A$5:$BE$214,43,0)/100+VLOOKUP(A48,'132'!$A$5:$BE$214,41,0)/100</f>
        <v>0</v>
      </c>
      <c r="E48" s="30">
        <v>0</v>
      </c>
      <c r="F48" s="292">
        <v>0</v>
      </c>
      <c r="G48" s="32">
        <v>0.05</v>
      </c>
      <c r="H48" s="32">
        <f>IF((F48-G48)&lt;0,0,(F48-G48))</f>
        <v>0</v>
      </c>
      <c r="I48" s="85">
        <f>F48+G48</f>
        <v>0.05</v>
      </c>
      <c r="J48" s="36"/>
      <c r="K48" s="33"/>
      <c r="L48" s="33"/>
      <c r="M48" s="33"/>
      <c r="N48" s="33"/>
      <c r="O48" s="142"/>
    </row>
    <row r="49" spans="1:15" ht="27.75" x14ac:dyDescent="0.4">
      <c r="A49" s="127">
        <v>9913</v>
      </c>
      <c r="B49" s="135"/>
      <c r="C49" s="339" t="s">
        <v>13</v>
      </c>
      <c r="D49" s="62">
        <f t="shared" ref="D49" si="8">SUM(D44:D48)</f>
        <v>1.0000000000000016</v>
      </c>
      <c r="E49" s="62">
        <v>1</v>
      </c>
      <c r="F49" s="35">
        <f t="shared" ref="F49" si="9">SUM(F44:F48)</f>
        <v>1</v>
      </c>
      <c r="G49" s="36"/>
      <c r="H49" s="32"/>
      <c r="I49" s="85"/>
      <c r="J49" s="36"/>
      <c r="K49" s="33"/>
      <c r="L49" s="33"/>
      <c r="M49" s="33"/>
      <c r="N49" s="33"/>
      <c r="O49" s="142"/>
    </row>
    <row r="50" spans="1:15" ht="28.5" thickBot="1" x14ac:dyDescent="0.45">
      <c r="A50" s="127">
        <v>9913</v>
      </c>
      <c r="B50" s="135">
        <v>7</v>
      </c>
      <c r="C50" s="340" t="s">
        <v>14</v>
      </c>
      <c r="D50" s="30">
        <f>VLOOKUP(A50,'132'!$A$5:$BE$214,11,0)/100</f>
        <v>2.0360864985213998E-3</v>
      </c>
      <c r="E50" s="30">
        <v>0.03</v>
      </c>
      <c r="F50" s="335">
        <v>0.06</v>
      </c>
      <c r="G50" s="39">
        <v>0.06</v>
      </c>
      <c r="H50" s="39">
        <f>IF((F50-G50)&lt;0,0,(F50-G50))</f>
        <v>0</v>
      </c>
      <c r="I50" s="207">
        <f>F50+G50</f>
        <v>0.12</v>
      </c>
      <c r="J50" s="341" t="s">
        <v>15</v>
      </c>
      <c r="K50" s="40" t="s">
        <v>15</v>
      </c>
      <c r="L50" s="40" t="s">
        <v>15</v>
      </c>
      <c r="M50" s="40" t="s">
        <v>15</v>
      </c>
      <c r="N50" s="40" t="s">
        <v>15</v>
      </c>
      <c r="O50" s="148" t="s">
        <v>15</v>
      </c>
    </row>
    <row r="51" spans="1:15" s="151" customFormat="1" ht="27.75" x14ac:dyDescent="0.4">
      <c r="C51" s="129" t="s">
        <v>78</v>
      </c>
      <c r="D51" s="152"/>
      <c r="E51" s="152"/>
      <c r="F51" s="153"/>
      <c r="G51" s="153"/>
      <c r="H51" s="153"/>
      <c r="I51" s="153"/>
      <c r="J51" s="154"/>
      <c r="K51" s="154"/>
      <c r="L51" s="154"/>
      <c r="M51" s="154"/>
      <c r="N51" s="154"/>
      <c r="O51" s="154"/>
    </row>
    <row r="52" spans="1:15" s="151" customFormat="1" ht="27.75" x14ac:dyDescent="0.4">
      <c r="B52" s="149">
        <v>9441</v>
      </c>
      <c r="C52" s="130"/>
      <c r="D52" s="127"/>
      <c r="E52" s="127"/>
      <c r="F52" s="127"/>
      <c r="G52" s="127"/>
      <c r="H52" s="127"/>
      <c r="I52" s="127"/>
      <c r="J52" s="127"/>
      <c r="K52" s="127"/>
      <c r="L52" s="127"/>
      <c r="M52" s="127"/>
      <c r="N52" s="127"/>
      <c r="O52" s="127"/>
    </row>
    <row r="53" spans="1:15" s="151" customFormat="1" ht="28.5" thickBot="1" x14ac:dyDescent="0.45">
      <c r="B53" s="155"/>
      <c r="C53" s="250" t="s">
        <v>161</v>
      </c>
      <c r="D53" s="65"/>
      <c r="E53" s="65"/>
      <c r="F53" s="65"/>
      <c r="G53" s="65"/>
      <c r="H53" s="65"/>
      <c r="I53" s="65"/>
      <c r="J53" s="65"/>
      <c r="K53" s="65"/>
      <c r="L53" s="65"/>
      <c r="M53" s="65"/>
      <c r="N53" s="65"/>
      <c r="O53" s="127"/>
    </row>
    <row r="54" spans="1:15" ht="27.75" x14ac:dyDescent="0.4">
      <c r="B54" s="151"/>
      <c r="C54" s="342" t="s">
        <v>0</v>
      </c>
      <c r="D54" s="342" t="s">
        <v>504</v>
      </c>
      <c r="E54" s="342" t="s">
        <v>508</v>
      </c>
      <c r="F54" s="342" t="s">
        <v>510</v>
      </c>
      <c r="G54" s="342" t="s">
        <v>173</v>
      </c>
      <c r="H54" s="343" t="s">
        <v>171</v>
      </c>
      <c r="I54" s="344" t="s">
        <v>172</v>
      </c>
      <c r="J54" s="342" t="s">
        <v>505</v>
      </c>
      <c r="K54" s="28" t="s">
        <v>502</v>
      </c>
      <c r="L54" s="28" t="s">
        <v>247</v>
      </c>
      <c r="M54" s="28" t="s">
        <v>241</v>
      </c>
      <c r="N54" s="28" t="s">
        <v>209</v>
      </c>
      <c r="O54" s="134" t="s">
        <v>211</v>
      </c>
    </row>
    <row r="55" spans="1:15" ht="27.75" x14ac:dyDescent="0.4">
      <c r="A55" s="127">
        <v>9441</v>
      </c>
      <c r="B55" s="135">
        <v>1</v>
      </c>
      <c r="C55" s="338" t="s">
        <v>3</v>
      </c>
      <c r="D55" s="30">
        <f>VLOOKUP(A55,'132'!$A$5:$BE$214,3,0)/100</f>
        <v>0</v>
      </c>
      <c r="E55" s="30">
        <v>0</v>
      </c>
      <c r="F55" s="32">
        <v>0</v>
      </c>
      <c r="G55" s="32">
        <v>0.06</v>
      </c>
      <c r="H55" s="32">
        <f>IF((F55-G55)&gt;0,(F55-G55),0)</f>
        <v>0</v>
      </c>
      <c r="I55" s="85">
        <f>F55+G55</f>
        <v>0.06</v>
      </c>
      <c r="J55" s="36" t="s">
        <v>512</v>
      </c>
      <c r="K55" s="267" t="s">
        <v>488</v>
      </c>
      <c r="L55" s="33" t="s">
        <v>244</v>
      </c>
      <c r="M55" s="33" t="s">
        <v>244</v>
      </c>
      <c r="N55" s="33" t="s">
        <v>212</v>
      </c>
      <c r="O55" s="139"/>
    </row>
    <row r="56" spans="1:15" ht="27.75" x14ac:dyDescent="0.4">
      <c r="A56" s="127">
        <v>9441</v>
      </c>
      <c r="B56" s="135">
        <v>2</v>
      </c>
      <c r="C56" s="338" t="s">
        <v>81</v>
      </c>
      <c r="D56" s="30">
        <f>VLOOKUP(A56,'132'!$A$5:$BE$214,47,0)/100</f>
        <v>0.97523222239421603</v>
      </c>
      <c r="E56" s="30">
        <v>0.96</v>
      </c>
      <c r="F56" s="32">
        <v>0.96</v>
      </c>
      <c r="G56" s="34">
        <v>0.05</v>
      </c>
      <c r="H56" s="32">
        <f>F56-G56</f>
        <v>0.90999999999999992</v>
      </c>
      <c r="I56" s="85">
        <f>IF((F56+G56)&gt;100%,100%,(F56+G56))</f>
        <v>1</v>
      </c>
      <c r="J56" s="36" t="s">
        <v>6</v>
      </c>
      <c r="K56" s="33" t="s">
        <v>6</v>
      </c>
      <c r="L56" s="33" t="s">
        <v>6</v>
      </c>
      <c r="M56" s="33" t="s">
        <v>6</v>
      </c>
      <c r="N56" s="33" t="s">
        <v>178</v>
      </c>
      <c r="O56" s="141" t="s">
        <v>179</v>
      </c>
    </row>
    <row r="57" spans="1:15" ht="27.75" x14ac:dyDescent="0.4">
      <c r="A57" s="127">
        <v>9441</v>
      </c>
      <c r="B57" s="135">
        <v>3</v>
      </c>
      <c r="C57" s="338" t="s">
        <v>7</v>
      </c>
      <c r="D57" s="30">
        <f>VLOOKUP(A57,'132'!$A$5:$BE$214,48,0)/100</f>
        <v>0</v>
      </c>
      <c r="E57" s="30">
        <v>0</v>
      </c>
      <c r="F57" s="32">
        <v>0</v>
      </c>
      <c r="G57" s="32">
        <v>0</v>
      </c>
      <c r="H57" s="32">
        <f>F57-G57</f>
        <v>0</v>
      </c>
      <c r="I57" s="85">
        <f>F57+G57</f>
        <v>0</v>
      </c>
      <c r="J57" s="36"/>
      <c r="K57" s="33"/>
      <c r="L57" s="33"/>
      <c r="M57" s="33"/>
      <c r="N57" s="33"/>
      <c r="O57" s="141"/>
    </row>
    <row r="58" spans="1:15" ht="27.75" x14ac:dyDescent="0.4">
      <c r="A58" s="127">
        <v>9441</v>
      </c>
      <c r="B58" s="135">
        <v>4</v>
      </c>
      <c r="C58" s="338" t="s">
        <v>8</v>
      </c>
      <c r="D58" s="30">
        <f>VLOOKUP(A58,'132'!$A$5:$BE$214,16,0)/100+VLOOKUP(A58,'132'!$A$5:$BE$214,17,0)/100</f>
        <v>2.4767777605783841E-2</v>
      </c>
      <c r="E58" s="30">
        <v>0.04</v>
      </c>
      <c r="F58" s="32">
        <v>0.04</v>
      </c>
      <c r="G58" s="32">
        <v>0.05</v>
      </c>
      <c r="H58" s="32">
        <f>IF((F58-G58)&lt;0,0,(F58-G58))</f>
        <v>0</v>
      </c>
      <c r="I58" s="85">
        <f>F58+G58</f>
        <v>0.09</v>
      </c>
      <c r="J58" s="36" t="s">
        <v>10</v>
      </c>
      <c r="K58" s="33" t="s">
        <v>10</v>
      </c>
      <c r="L58" s="33" t="s">
        <v>10</v>
      </c>
      <c r="M58" s="33" t="s">
        <v>10</v>
      </c>
      <c r="N58" s="33" t="s">
        <v>10</v>
      </c>
      <c r="O58" s="142" t="s">
        <v>10</v>
      </c>
    </row>
    <row r="59" spans="1:15" ht="27.75" x14ac:dyDescent="0.4">
      <c r="A59" s="127">
        <v>9441</v>
      </c>
      <c r="B59" s="135">
        <v>5</v>
      </c>
      <c r="C59" s="338" t="s">
        <v>75</v>
      </c>
      <c r="D59" s="30">
        <f>VLOOKUP(A59,'132'!$A$5:$BE$214,45,0)/100+VLOOKUP(A59,'132'!$A$5:$BE$214,44,0)/100+VLOOKUP(A59,'132'!$A$5:$BE$214,43,0)/100+VLOOKUP(A59,'132'!$A$5:$BE$214,41,0)/100</f>
        <v>0</v>
      </c>
      <c r="E59" s="30">
        <v>0</v>
      </c>
      <c r="F59" s="32">
        <v>0</v>
      </c>
      <c r="G59" s="32">
        <v>0.05</v>
      </c>
      <c r="H59" s="32">
        <f>IF((F59-G59)&lt;0,0,(F59-G59))</f>
        <v>0</v>
      </c>
      <c r="I59" s="85">
        <f>F59+G59</f>
        <v>0.05</v>
      </c>
      <c r="J59" s="36"/>
      <c r="K59" s="33"/>
      <c r="L59" s="33"/>
      <c r="M59" s="33"/>
      <c r="N59" s="33"/>
      <c r="O59" s="142"/>
    </row>
    <row r="60" spans="1:15" ht="27.75" x14ac:dyDescent="0.4">
      <c r="A60" s="127">
        <v>9441</v>
      </c>
      <c r="B60" s="135"/>
      <c r="C60" s="339" t="s">
        <v>13</v>
      </c>
      <c r="D60" s="62">
        <f t="shared" ref="D60" si="10">SUM(D55:D59)</f>
        <v>0.99999999999999989</v>
      </c>
      <c r="E60" s="62">
        <v>1</v>
      </c>
      <c r="F60" s="35">
        <f t="shared" ref="F60" si="11">SUM(F55:F59)</f>
        <v>1</v>
      </c>
      <c r="G60" s="36"/>
      <c r="H60" s="32"/>
      <c r="I60" s="85"/>
      <c r="J60" s="36"/>
      <c r="K60" s="33"/>
      <c r="L60" s="33"/>
      <c r="M60" s="33"/>
      <c r="N60" s="33"/>
      <c r="O60" s="142"/>
    </row>
    <row r="61" spans="1:15" ht="28.5" thickBot="1" x14ac:dyDescent="0.45">
      <c r="A61" s="127">
        <v>9441</v>
      </c>
      <c r="B61" s="135">
        <v>7</v>
      </c>
      <c r="C61" s="340" t="s">
        <v>14</v>
      </c>
      <c r="D61" s="30">
        <f>VLOOKUP(A61,'132'!$A$5:$BE$214,11,0)/100</f>
        <v>4.9935343693310007E-3</v>
      </c>
      <c r="E61" s="30">
        <v>0.03</v>
      </c>
      <c r="F61" s="39">
        <v>0.03</v>
      </c>
      <c r="G61" s="39">
        <v>0.06</v>
      </c>
      <c r="H61" s="39">
        <f>IF((F61-G61)&lt;0,0,(F61-G61))</f>
        <v>0</v>
      </c>
      <c r="I61" s="207">
        <f>F61+G61</f>
        <v>0.09</v>
      </c>
      <c r="J61" s="341" t="s">
        <v>15</v>
      </c>
      <c r="K61" s="40" t="s">
        <v>15</v>
      </c>
      <c r="L61" s="40" t="s">
        <v>15</v>
      </c>
      <c r="M61" s="40" t="s">
        <v>15</v>
      </c>
      <c r="N61" s="40" t="s">
        <v>15</v>
      </c>
      <c r="O61" s="148" t="s">
        <v>15</v>
      </c>
    </row>
    <row r="62" spans="1:15" s="151" customFormat="1" ht="27.75" x14ac:dyDescent="0.4">
      <c r="B62" s="127" t="s">
        <v>16</v>
      </c>
      <c r="C62" s="127" t="s">
        <v>540</v>
      </c>
      <c r="D62" s="153"/>
      <c r="E62" s="153"/>
      <c r="F62" s="153"/>
      <c r="G62" s="153"/>
      <c r="H62" s="153"/>
      <c r="I62" s="153"/>
      <c r="J62" s="154"/>
      <c r="K62" s="154"/>
      <c r="L62" s="154"/>
      <c r="M62" s="154"/>
      <c r="N62" s="154"/>
      <c r="O62" s="154"/>
    </row>
    <row r="63" spans="1:15" x14ac:dyDescent="0.35">
      <c r="B63" s="129" t="s">
        <v>74</v>
      </c>
      <c r="C63" s="129" t="s">
        <v>541</v>
      </c>
    </row>
    <row r="64" spans="1:15" x14ac:dyDescent="0.35">
      <c r="B64" s="149">
        <v>6566</v>
      </c>
    </row>
    <row r="65" spans="1:15" ht="28.5" thickBot="1" x14ac:dyDescent="0.45">
      <c r="B65" s="128" t="s">
        <v>127</v>
      </c>
      <c r="C65" s="249" t="s">
        <v>226</v>
      </c>
      <c r="D65" s="65"/>
      <c r="E65" s="65"/>
      <c r="F65" s="65"/>
      <c r="G65" s="65"/>
      <c r="H65" s="65"/>
      <c r="I65" s="65"/>
      <c r="J65" s="65"/>
      <c r="K65" s="65"/>
      <c r="L65" s="65"/>
      <c r="M65" s="65"/>
      <c r="N65" s="65"/>
    </row>
    <row r="66" spans="1:15" ht="27.75" x14ac:dyDescent="0.4">
      <c r="C66" s="342" t="s">
        <v>0</v>
      </c>
      <c r="D66" s="342" t="s">
        <v>504</v>
      </c>
      <c r="E66" s="342" t="s">
        <v>508</v>
      </c>
      <c r="F66" s="342" t="s">
        <v>510</v>
      </c>
      <c r="G66" s="342" t="s">
        <v>173</v>
      </c>
      <c r="H66" s="343" t="s">
        <v>171</v>
      </c>
      <c r="I66" s="344" t="s">
        <v>172</v>
      </c>
      <c r="J66" s="342" t="s">
        <v>505</v>
      </c>
      <c r="K66" s="28" t="s">
        <v>502</v>
      </c>
      <c r="L66" s="28" t="s">
        <v>247</v>
      </c>
      <c r="M66" s="28" t="s">
        <v>241</v>
      </c>
      <c r="N66" s="28" t="s">
        <v>209</v>
      </c>
      <c r="O66" s="134" t="s">
        <v>211</v>
      </c>
    </row>
    <row r="67" spans="1:15" ht="27.75" x14ac:dyDescent="0.4">
      <c r="A67" s="127">
        <v>6566</v>
      </c>
      <c r="B67" s="135">
        <v>1</v>
      </c>
      <c r="C67" s="338" t="s">
        <v>3</v>
      </c>
      <c r="D67" s="30">
        <f>VLOOKUP(A67,'132'!$A$5:$BE$214,3,0)/100</f>
        <v>0</v>
      </c>
      <c r="E67" s="30">
        <v>0</v>
      </c>
      <c r="F67" s="32">
        <v>0</v>
      </c>
      <c r="G67" s="32">
        <v>0.06</v>
      </c>
      <c r="H67" s="32">
        <f>IF((F67-G67)&gt;0,(F67-G67),0)</f>
        <v>0</v>
      </c>
      <c r="I67" s="85">
        <f>F67+G67</f>
        <v>0.06</v>
      </c>
      <c r="J67" s="36" t="s">
        <v>512</v>
      </c>
      <c r="K67" s="267" t="s">
        <v>488</v>
      </c>
      <c r="L67" s="33" t="s">
        <v>244</v>
      </c>
      <c r="M67" s="33" t="s">
        <v>244</v>
      </c>
      <c r="N67" s="33" t="s">
        <v>212</v>
      </c>
      <c r="O67" s="141"/>
    </row>
    <row r="68" spans="1:15" ht="27.75" x14ac:dyDescent="0.4">
      <c r="A68" s="127">
        <v>6566</v>
      </c>
      <c r="B68" s="135">
        <v>2</v>
      </c>
      <c r="C68" s="338" t="s">
        <v>164</v>
      </c>
      <c r="D68" s="30">
        <f>VLOOKUP(A68,'132'!$A$5:$BE$214,47,0)/100</f>
        <v>0.98416706247539099</v>
      </c>
      <c r="E68" s="30">
        <v>0.96</v>
      </c>
      <c r="F68" s="32">
        <v>0.96</v>
      </c>
      <c r="G68" s="34">
        <v>0.05</v>
      </c>
      <c r="H68" s="32">
        <f>F68-G68</f>
        <v>0.90999999999999992</v>
      </c>
      <c r="I68" s="85">
        <f>IF((F68+G68)&gt;100%,100%,(F68+G68))</f>
        <v>1</v>
      </c>
      <c r="J68" s="36" t="s">
        <v>6</v>
      </c>
      <c r="K68" s="33" t="s">
        <v>6</v>
      </c>
      <c r="L68" s="33" t="s">
        <v>6</v>
      </c>
      <c r="M68" s="33" t="s">
        <v>6</v>
      </c>
      <c r="N68" s="33" t="s">
        <v>175</v>
      </c>
      <c r="O68" s="141" t="s">
        <v>175</v>
      </c>
    </row>
    <row r="69" spans="1:15" ht="27.75" x14ac:dyDescent="0.4">
      <c r="A69" s="127">
        <v>6566</v>
      </c>
      <c r="B69" s="135">
        <v>3</v>
      </c>
      <c r="C69" s="338" t="s">
        <v>7</v>
      </c>
      <c r="D69" s="30">
        <f>VLOOKUP(A69,'132'!$A$5:$BE$214,48,0)/100</f>
        <v>0</v>
      </c>
      <c r="E69" s="30">
        <v>0</v>
      </c>
      <c r="F69" s="32">
        <v>0</v>
      </c>
      <c r="G69" s="32">
        <v>0</v>
      </c>
      <c r="H69" s="32">
        <f>F69-G69</f>
        <v>0</v>
      </c>
      <c r="I69" s="85">
        <f>F69+G69</f>
        <v>0</v>
      </c>
      <c r="J69" s="36" t="s">
        <v>34</v>
      </c>
      <c r="K69" s="33" t="s">
        <v>34</v>
      </c>
      <c r="L69" s="33" t="s">
        <v>34</v>
      </c>
      <c r="M69" s="33" t="s">
        <v>34</v>
      </c>
      <c r="N69" s="33" t="s">
        <v>34</v>
      </c>
      <c r="O69" s="141" t="s">
        <v>34</v>
      </c>
    </row>
    <row r="70" spans="1:15" ht="27.75" x14ac:dyDescent="0.4">
      <c r="A70" s="127">
        <v>6566</v>
      </c>
      <c r="B70" s="135">
        <v>4</v>
      </c>
      <c r="C70" s="338" t="s">
        <v>8</v>
      </c>
      <c r="D70" s="30">
        <f>VLOOKUP(A70,'132'!$A$5:$BE$214,16,0)/100+VLOOKUP(A70,'132'!$A$5:$BE$214,17,0)/100</f>
        <v>1.5832937524609302E-2</v>
      </c>
      <c r="E70" s="30">
        <v>0.04</v>
      </c>
      <c r="F70" s="32">
        <v>0.04</v>
      </c>
      <c r="G70" s="32">
        <v>0.05</v>
      </c>
      <c r="H70" s="32">
        <f>IF((F70-G70)&lt;0,0,(F70-G70))</f>
        <v>0</v>
      </c>
      <c r="I70" s="85">
        <f>F70+G70</f>
        <v>0.09</v>
      </c>
      <c r="J70" s="36" t="s">
        <v>10</v>
      </c>
      <c r="K70" s="33" t="s">
        <v>10</v>
      </c>
      <c r="L70" s="33" t="s">
        <v>10</v>
      </c>
      <c r="M70" s="33" t="s">
        <v>10</v>
      </c>
      <c r="N70" s="33" t="s">
        <v>10</v>
      </c>
      <c r="O70" s="142" t="s">
        <v>10</v>
      </c>
    </row>
    <row r="71" spans="1:15" ht="27.75" x14ac:dyDescent="0.4">
      <c r="A71" s="127">
        <v>6566</v>
      </c>
      <c r="B71" s="135">
        <v>5</v>
      </c>
      <c r="C71" s="338" t="s">
        <v>71</v>
      </c>
      <c r="D71" s="30">
        <f>VLOOKUP(A71,'132'!$A$5:$BE$214,45,0)/100+VLOOKUP(A71,'132'!$A$5:$BE$214,44,0)/100+VLOOKUP(A71,'132'!$A$5:$BE$214,43,0)/100+VLOOKUP(A71,'132'!$A$5:$BE$214,41,0)/100</f>
        <v>0</v>
      </c>
      <c r="E71" s="30">
        <v>0</v>
      </c>
      <c r="F71" s="32">
        <v>0</v>
      </c>
      <c r="G71" s="32">
        <v>0.05</v>
      </c>
      <c r="H71" s="32">
        <f>IF((F71-G71)&lt;0,0,(F71-G71))</f>
        <v>0</v>
      </c>
      <c r="I71" s="85">
        <f>F71+G71</f>
        <v>0.05</v>
      </c>
      <c r="J71" s="36"/>
      <c r="K71" s="33"/>
      <c r="L71" s="33"/>
      <c r="M71" s="33"/>
      <c r="N71" s="33"/>
      <c r="O71" s="142"/>
    </row>
    <row r="72" spans="1:15" ht="27.75" x14ac:dyDescent="0.4">
      <c r="A72" s="127">
        <v>6566</v>
      </c>
      <c r="B72" s="135"/>
      <c r="C72" s="339" t="s">
        <v>13</v>
      </c>
      <c r="D72" s="62">
        <f>SUM(D67:D71)</f>
        <v>1.0000000000000002</v>
      </c>
      <c r="E72" s="62">
        <v>1</v>
      </c>
      <c r="F72" s="35">
        <f>SUM(F67:F71)</f>
        <v>1</v>
      </c>
      <c r="G72" s="36"/>
      <c r="H72" s="32"/>
      <c r="I72" s="85"/>
      <c r="J72" s="36"/>
      <c r="K72" s="33"/>
      <c r="L72" s="33"/>
      <c r="M72" s="33"/>
      <c r="N72" s="33"/>
      <c r="O72" s="142"/>
    </row>
    <row r="73" spans="1:15" ht="28.5" thickBot="1" x14ac:dyDescent="0.45">
      <c r="A73" s="127">
        <v>6566</v>
      </c>
      <c r="B73" s="135">
        <v>7</v>
      </c>
      <c r="C73" s="340" t="s">
        <v>14</v>
      </c>
      <c r="D73" s="30">
        <f>VLOOKUP(A73,'132'!$A$5:$BE$214,11,0)/100</f>
        <v>0</v>
      </c>
      <c r="E73" s="30">
        <v>0.03</v>
      </c>
      <c r="F73" s="39">
        <v>0.03</v>
      </c>
      <c r="G73" s="39">
        <v>0.06</v>
      </c>
      <c r="H73" s="39">
        <f>IF((F73-G73)&lt;0,0,(F73-G73))</f>
        <v>0</v>
      </c>
      <c r="I73" s="207">
        <f>F73+G73</f>
        <v>0.09</v>
      </c>
      <c r="J73" s="341" t="s">
        <v>15</v>
      </c>
      <c r="K73" s="40" t="s">
        <v>15</v>
      </c>
      <c r="L73" s="40" t="s">
        <v>15</v>
      </c>
      <c r="M73" s="40" t="s">
        <v>15</v>
      </c>
      <c r="N73" s="40" t="s">
        <v>15</v>
      </c>
      <c r="O73" s="148" t="s">
        <v>15</v>
      </c>
    </row>
    <row r="74" spans="1:15" x14ac:dyDescent="0.35">
      <c r="B74" s="127" t="s">
        <v>16</v>
      </c>
      <c r="C74" s="127" t="s">
        <v>540</v>
      </c>
    </row>
    <row r="75" spans="1:15" x14ac:dyDescent="0.35">
      <c r="B75" s="127" t="s">
        <v>74</v>
      </c>
      <c r="C75" s="129" t="s">
        <v>541</v>
      </c>
      <c r="D75" s="129"/>
      <c r="E75" s="129"/>
    </row>
    <row r="76" spans="1:15" ht="28.5" thickBot="1" x14ac:dyDescent="0.45">
      <c r="B76" s="129" t="s">
        <v>153</v>
      </c>
      <c r="C76" s="161" t="s">
        <v>149</v>
      </c>
      <c r="D76" s="130"/>
      <c r="E76" s="130"/>
    </row>
    <row r="77" spans="1:15" ht="27.75" x14ac:dyDescent="0.4">
      <c r="C77" s="353" t="s">
        <v>0</v>
      </c>
      <c r="D77" s="342" t="s">
        <v>504</v>
      </c>
      <c r="E77" s="342" t="s">
        <v>508</v>
      </c>
      <c r="F77" s="342" t="s">
        <v>510</v>
      </c>
      <c r="G77" s="353" t="s">
        <v>173</v>
      </c>
      <c r="H77" s="354" t="s">
        <v>171</v>
      </c>
      <c r="I77" s="355" t="s">
        <v>172</v>
      </c>
      <c r="J77" s="342" t="s">
        <v>505</v>
      </c>
      <c r="K77" s="28" t="s">
        <v>502</v>
      </c>
      <c r="L77" s="28" t="s">
        <v>247</v>
      </c>
      <c r="M77" s="28" t="s">
        <v>241</v>
      </c>
      <c r="N77" s="134" t="s">
        <v>209</v>
      </c>
      <c r="O77" s="134" t="s">
        <v>211</v>
      </c>
    </row>
    <row r="78" spans="1:15" ht="27.75" x14ac:dyDescent="0.4">
      <c r="A78" s="127">
        <v>9875</v>
      </c>
      <c r="B78" s="135">
        <v>1</v>
      </c>
      <c r="C78" s="348" t="s">
        <v>3</v>
      </c>
      <c r="D78" s="30">
        <f>VLOOKUP(A78,'132'!$A$5:$BE$214,3,0)/100</f>
        <v>0.56480231150530702</v>
      </c>
      <c r="E78" s="30">
        <v>0.55000000000000004</v>
      </c>
      <c r="F78" s="156">
        <v>0.6</v>
      </c>
      <c r="G78" s="138">
        <v>0.06</v>
      </c>
      <c r="H78" s="138">
        <f>F78-G78</f>
        <v>0.54</v>
      </c>
      <c r="I78" s="241">
        <f>F78+G78</f>
        <v>0.65999999999999992</v>
      </c>
      <c r="J78" s="36" t="s">
        <v>512</v>
      </c>
      <c r="K78" s="267" t="s">
        <v>488</v>
      </c>
      <c r="L78" s="141" t="s">
        <v>212</v>
      </c>
      <c r="M78" s="141" t="s">
        <v>212</v>
      </c>
      <c r="N78" s="141" t="s">
        <v>212</v>
      </c>
      <c r="O78" s="141" t="s">
        <v>204</v>
      </c>
    </row>
    <row r="79" spans="1:15" ht="27.75" x14ac:dyDescent="0.4">
      <c r="A79" s="127">
        <v>9875</v>
      </c>
      <c r="B79" s="127">
        <v>8</v>
      </c>
      <c r="C79" s="348" t="s">
        <v>26</v>
      </c>
      <c r="D79" s="30">
        <f>VLOOKUP(A79,'132'!$A$5:$BE$214,49,0)/100</f>
        <v>0.28511195509466203</v>
      </c>
      <c r="E79" s="30">
        <v>0.28999999999999998</v>
      </c>
      <c r="F79" s="137">
        <v>0.28999999999999998</v>
      </c>
      <c r="G79" s="140">
        <v>0.05</v>
      </c>
      <c r="H79" s="138">
        <f>F79-G79</f>
        <v>0.24</v>
      </c>
      <c r="I79" s="241">
        <f>IF((F79+G79)&gt;30%,30%,(F79+G79))</f>
        <v>0.3</v>
      </c>
      <c r="J79" s="351" t="s">
        <v>176</v>
      </c>
      <c r="K79" s="141" t="s">
        <v>176</v>
      </c>
      <c r="L79" s="141" t="s">
        <v>176</v>
      </c>
      <c r="M79" s="141" t="s">
        <v>176</v>
      </c>
      <c r="N79" s="141" t="s">
        <v>176</v>
      </c>
      <c r="O79" s="141" t="s">
        <v>176</v>
      </c>
    </row>
    <row r="80" spans="1:15" ht="27.75" x14ac:dyDescent="0.4">
      <c r="A80" s="127">
        <v>9875</v>
      </c>
      <c r="B80" s="135">
        <v>2</v>
      </c>
      <c r="C80" s="348" t="s">
        <v>72</v>
      </c>
      <c r="D80" s="30">
        <f>VLOOKUP(A80,'132'!$A$5:$BE$214,47,0)/100-D79</f>
        <v>8.5122191115939994E-3</v>
      </c>
      <c r="E80" s="30">
        <v>0.01</v>
      </c>
      <c r="F80" s="156">
        <v>0.16</v>
      </c>
      <c r="G80" s="138">
        <v>0.05</v>
      </c>
      <c r="H80" s="138">
        <f>IF((F80-G80)&lt;0,0,(F80-G80))</f>
        <v>0.11</v>
      </c>
      <c r="I80" s="241">
        <f>F80+G80</f>
        <v>0.21000000000000002</v>
      </c>
      <c r="J80" s="36" t="s">
        <v>242</v>
      </c>
      <c r="K80" s="141" t="s">
        <v>180</v>
      </c>
      <c r="L80" s="141" t="s">
        <v>180</v>
      </c>
      <c r="M80" s="141" t="s">
        <v>180</v>
      </c>
      <c r="N80" s="141" t="s">
        <v>180</v>
      </c>
      <c r="O80" s="141" t="s">
        <v>180</v>
      </c>
    </row>
    <row r="81" spans="1:15" ht="54.75" x14ac:dyDescent="0.4">
      <c r="A81" s="127">
        <v>9875</v>
      </c>
      <c r="B81" s="135">
        <v>3</v>
      </c>
      <c r="C81" s="348" t="s">
        <v>7</v>
      </c>
      <c r="D81" s="30">
        <f>VLOOKUP(A81,'132'!$A$5:$BE$214,48,0)/100</f>
        <v>0.109015793330255</v>
      </c>
      <c r="E81" s="30">
        <v>0.14000000000000001</v>
      </c>
      <c r="F81" s="156">
        <v>0.06</v>
      </c>
      <c r="G81" s="138">
        <v>0.06</v>
      </c>
      <c r="H81" s="138">
        <f>F81-G81</f>
        <v>0</v>
      </c>
      <c r="I81" s="241">
        <f>F81+G81</f>
        <v>0.12</v>
      </c>
      <c r="J81" s="36" t="s">
        <v>513</v>
      </c>
      <c r="K81" s="33" t="s">
        <v>250</v>
      </c>
      <c r="L81" s="33" t="s">
        <v>250</v>
      </c>
      <c r="M81" s="139" t="s">
        <v>143</v>
      </c>
      <c r="N81" s="139" t="s">
        <v>143</v>
      </c>
      <c r="O81" s="139" t="s">
        <v>143</v>
      </c>
    </row>
    <row r="82" spans="1:15" ht="27.75" x14ac:dyDescent="0.4">
      <c r="A82" s="127">
        <v>9875</v>
      </c>
      <c r="B82" s="135">
        <v>4</v>
      </c>
      <c r="C82" s="348" t="s">
        <v>8</v>
      </c>
      <c r="D82" s="30">
        <f>VLOOKUP(A82,'132'!$A$5:$BE$214,16,0)/100+VLOOKUP(A82,'132'!$A$5:$BE$214,17,0)/100</f>
        <v>2.1138282011244399E-2</v>
      </c>
      <c r="E82" s="30">
        <v>0.02</v>
      </c>
      <c r="F82" s="156">
        <v>7.0000000000000007E-2</v>
      </c>
      <c r="G82" s="138">
        <v>0.05</v>
      </c>
      <c r="H82" s="138">
        <f>IF((F82-G82)&lt;0,0,(F82-G82))</f>
        <v>2.0000000000000004E-2</v>
      </c>
      <c r="I82" s="241">
        <f>F82+G82</f>
        <v>0.12000000000000001</v>
      </c>
      <c r="J82" s="36" t="s">
        <v>10</v>
      </c>
      <c r="K82" s="142" t="s">
        <v>10</v>
      </c>
      <c r="L82" s="142" t="s">
        <v>10</v>
      </c>
      <c r="M82" s="142" t="s">
        <v>10</v>
      </c>
      <c r="N82" s="142" t="s">
        <v>10</v>
      </c>
      <c r="O82" s="142" t="s">
        <v>10</v>
      </c>
    </row>
    <row r="83" spans="1:15" ht="27.75" x14ac:dyDescent="0.4">
      <c r="A83" s="127">
        <v>9875</v>
      </c>
      <c r="B83" s="135">
        <v>5</v>
      </c>
      <c r="C83" s="348" t="s">
        <v>11</v>
      </c>
      <c r="D83" s="30">
        <f>VLOOKUP(A83,'132'!$A$5:$BE$214,45,0)/100+VLOOKUP(A83,'132'!$A$5:$BE$214,44,0)/100+VLOOKUP(A83,'132'!$A$5:$BE$214,43,0)/100+VLOOKUP(A83,'132'!$A$5:$BE$214,41,0)/100</f>
        <v>5.8879191292892173E-2</v>
      </c>
      <c r="E83" s="30">
        <v>0.05</v>
      </c>
      <c r="F83" s="137">
        <v>0.05</v>
      </c>
      <c r="G83" s="138">
        <v>0.05</v>
      </c>
      <c r="H83" s="138">
        <f>IF((F83-G83)&lt;0,0,(F83-G83))</f>
        <v>0</v>
      </c>
      <c r="I83" s="241">
        <f>F83+G83</f>
        <v>0.1</v>
      </c>
      <c r="J83" s="36"/>
      <c r="K83" s="142"/>
      <c r="L83" s="142"/>
      <c r="M83" s="142"/>
      <c r="N83" s="142"/>
      <c r="O83" s="142"/>
    </row>
    <row r="84" spans="1:15" ht="27.75" x14ac:dyDescent="0.4">
      <c r="A84" s="127">
        <v>9875</v>
      </c>
      <c r="B84" s="135"/>
      <c r="C84" s="349" t="s">
        <v>13</v>
      </c>
      <c r="D84" s="62">
        <f t="shared" ref="D84:F84" si="12">SUM(D78:D83)</f>
        <v>1.0474597523459546</v>
      </c>
      <c r="E84" s="62">
        <v>1.06</v>
      </c>
      <c r="F84" s="144">
        <f t="shared" si="12"/>
        <v>1.23</v>
      </c>
      <c r="G84" s="145"/>
      <c r="H84" s="138"/>
      <c r="I84" s="241"/>
      <c r="J84" s="36"/>
      <c r="K84" s="142"/>
      <c r="L84" s="142"/>
      <c r="M84" s="142"/>
      <c r="N84" s="142"/>
      <c r="O84" s="142"/>
    </row>
    <row r="85" spans="1:15" ht="28.5" thickBot="1" x14ac:dyDescent="0.45">
      <c r="A85" s="127">
        <v>9875</v>
      </c>
      <c r="B85" s="135">
        <v>7</v>
      </c>
      <c r="C85" s="350" t="s">
        <v>14</v>
      </c>
      <c r="D85" s="30">
        <f>VLOOKUP(A85,'132'!$A$5:$BE$214,11,0)/100</f>
        <v>0.24738576968883599</v>
      </c>
      <c r="E85" s="30">
        <v>0.22</v>
      </c>
      <c r="F85" s="156">
        <v>0.25</v>
      </c>
      <c r="G85" s="147">
        <v>0.06</v>
      </c>
      <c r="H85" s="147">
        <f>F85-G85</f>
        <v>0.19</v>
      </c>
      <c r="I85" s="242">
        <f>F85+G85</f>
        <v>0.31</v>
      </c>
      <c r="J85" s="352" t="s">
        <v>517</v>
      </c>
      <c r="K85" s="148" t="s">
        <v>15</v>
      </c>
      <c r="L85" s="148" t="s">
        <v>15</v>
      </c>
      <c r="M85" s="148" t="s">
        <v>15</v>
      </c>
      <c r="N85" s="148" t="s">
        <v>15</v>
      </c>
      <c r="O85" s="148" t="s">
        <v>15</v>
      </c>
    </row>
    <row r="86" spans="1:15" x14ac:dyDescent="0.35">
      <c r="B86" s="129" t="s">
        <v>16</v>
      </c>
      <c r="C86" s="129" t="s">
        <v>78</v>
      </c>
      <c r="D86" s="129"/>
      <c r="E86" s="129"/>
    </row>
    <row r="87" spans="1:15" x14ac:dyDescent="0.35">
      <c r="C87" s="48" t="s">
        <v>542</v>
      </c>
    </row>
    <row r="88" spans="1:15" x14ac:dyDescent="0.35">
      <c r="B88" s="128">
        <v>9573</v>
      </c>
    </row>
    <row r="89" spans="1:15" ht="28.5" thickBot="1" x14ac:dyDescent="0.45">
      <c r="B89" s="129" t="s">
        <v>154</v>
      </c>
      <c r="C89" s="161" t="s">
        <v>150</v>
      </c>
      <c r="D89" s="130"/>
      <c r="E89" s="130"/>
    </row>
    <row r="90" spans="1:15" ht="27.75" x14ac:dyDescent="0.4">
      <c r="C90" s="353" t="s">
        <v>0</v>
      </c>
      <c r="D90" s="342" t="s">
        <v>504</v>
      </c>
      <c r="E90" s="342" t="s">
        <v>508</v>
      </c>
      <c r="F90" s="342" t="s">
        <v>510</v>
      </c>
      <c r="G90" s="353" t="s">
        <v>173</v>
      </c>
      <c r="H90" s="354" t="s">
        <v>171</v>
      </c>
      <c r="I90" s="355" t="s">
        <v>172</v>
      </c>
      <c r="J90" s="342" t="s">
        <v>505</v>
      </c>
      <c r="K90" s="28" t="s">
        <v>502</v>
      </c>
      <c r="L90" s="28" t="s">
        <v>247</v>
      </c>
      <c r="M90" s="28" t="s">
        <v>241</v>
      </c>
      <c r="N90" s="134" t="s">
        <v>209</v>
      </c>
      <c r="O90" s="134" t="s">
        <v>211</v>
      </c>
    </row>
    <row r="91" spans="1:15" ht="27.75" x14ac:dyDescent="0.4">
      <c r="A91" s="127">
        <v>9573</v>
      </c>
      <c r="B91" s="135">
        <v>1</v>
      </c>
      <c r="C91" s="348" t="s">
        <v>3</v>
      </c>
      <c r="D91" s="30">
        <f>VLOOKUP(A91,'132'!$A$5:$BE$214,3,0)/100</f>
        <v>0.47402890483664101</v>
      </c>
      <c r="E91" s="30">
        <v>0.46</v>
      </c>
      <c r="F91" s="156">
        <v>0.48</v>
      </c>
      <c r="G91" s="138">
        <v>0.06</v>
      </c>
      <c r="H91" s="138">
        <f>F91-G91</f>
        <v>0.42</v>
      </c>
      <c r="I91" s="241">
        <f>F91+G91</f>
        <v>0.54</v>
      </c>
      <c r="J91" s="36" t="s">
        <v>512</v>
      </c>
      <c r="K91" s="267" t="s">
        <v>488</v>
      </c>
      <c r="L91" s="141" t="s">
        <v>212</v>
      </c>
      <c r="M91" s="141" t="s">
        <v>212</v>
      </c>
      <c r="N91" s="141" t="s">
        <v>212</v>
      </c>
      <c r="O91" s="141" t="s">
        <v>204</v>
      </c>
    </row>
    <row r="92" spans="1:15" ht="27.75" x14ac:dyDescent="0.4">
      <c r="A92" s="127">
        <v>9573</v>
      </c>
      <c r="B92" s="127">
        <v>8</v>
      </c>
      <c r="C92" s="348" t="s">
        <v>26</v>
      </c>
      <c r="D92" s="30">
        <f>VLOOKUP(A92,'132'!$A$5:$BE$214,49,0)/100</f>
        <v>0.285858425712611</v>
      </c>
      <c r="E92" s="30">
        <v>0.28999999999999998</v>
      </c>
      <c r="F92" s="137">
        <v>0.28999999999999998</v>
      </c>
      <c r="G92" s="140">
        <v>0.05</v>
      </c>
      <c r="H92" s="138">
        <f>F92-G92</f>
        <v>0.24</v>
      </c>
      <c r="I92" s="241">
        <f>IF((F92+G92)&gt;30%,30%,(F92+G92))</f>
        <v>0.3</v>
      </c>
      <c r="J92" s="351" t="s">
        <v>176</v>
      </c>
      <c r="K92" s="141" t="s">
        <v>176</v>
      </c>
      <c r="L92" s="141" t="s">
        <v>176</v>
      </c>
      <c r="M92" s="141" t="s">
        <v>176</v>
      </c>
      <c r="N92" s="141" t="s">
        <v>176</v>
      </c>
      <c r="O92" s="141" t="s">
        <v>176</v>
      </c>
    </row>
    <row r="93" spans="1:15" ht="27.75" x14ac:dyDescent="0.4">
      <c r="A93" s="127">
        <v>9573</v>
      </c>
      <c r="B93" s="135">
        <v>2</v>
      </c>
      <c r="C93" s="348" t="s">
        <v>72</v>
      </c>
      <c r="D93" s="30">
        <f>VLOOKUP(A93,'132'!$A$5:$BE$214,47,0)/100-D92</f>
        <v>2.4848212049657037E-2</v>
      </c>
      <c r="E93" s="30">
        <v>0.02</v>
      </c>
      <c r="F93" s="156">
        <v>0.27</v>
      </c>
      <c r="G93" s="138">
        <v>0.05</v>
      </c>
      <c r="H93" s="138">
        <f>IF((F93-G93)&lt;0,0,(F93-G93))</f>
        <v>0.22000000000000003</v>
      </c>
      <c r="I93" s="241">
        <f>F93+G93</f>
        <v>0.32</v>
      </c>
      <c r="J93" s="36" t="s">
        <v>242</v>
      </c>
      <c r="K93" s="141" t="s">
        <v>181</v>
      </c>
      <c r="L93" s="141" t="s">
        <v>181</v>
      </c>
      <c r="M93" s="141" t="s">
        <v>181</v>
      </c>
      <c r="N93" s="141" t="s">
        <v>181</v>
      </c>
      <c r="O93" s="141" t="s">
        <v>181</v>
      </c>
    </row>
    <row r="94" spans="1:15" ht="54.75" x14ac:dyDescent="0.4">
      <c r="A94" s="127">
        <v>9573</v>
      </c>
      <c r="B94" s="135">
        <v>3</v>
      </c>
      <c r="C94" s="348" t="s">
        <v>21</v>
      </c>
      <c r="D94" s="30">
        <f>VLOOKUP(A94,'132'!$A$5:$BE$214,48,0)/100</f>
        <v>0.19064795146654601</v>
      </c>
      <c r="E94" s="30">
        <v>0.22</v>
      </c>
      <c r="F94" s="156">
        <v>7.0000000000000007E-2</v>
      </c>
      <c r="G94" s="138">
        <v>0.06</v>
      </c>
      <c r="H94" s="138">
        <f>F94-G94</f>
        <v>1.0000000000000009E-2</v>
      </c>
      <c r="I94" s="241">
        <f>F94+G94</f>
        <v>0.13</v>
      </c>
      <c r="J94" s="36" t="s">
        <v>513</v>
      </c>
      <c r="K94" s="33" t="s">
        <v>250</v>
      </c>
      <c r="L94" s="33" t="s">
        <v>250</v>
      </c>
      <c r="M94" s="139" t="s">
        <v>143</v>
      </c>
      <c r="N94" s="139" t="s">
        <v>143</v>
      </c>
      <c r="O94" s="139" t="s">
        <v>143</v>
      </c>
    </row>
    <row r="95" spans="1:15" ht="27.75" x14ac:dyDescent="0.4">
      <c r="A95" s="127">
        <v>9573</v>
      </c>
      <c r="B95" s="135">
        <v>4</v>
      </c>
      <c r="C95" s="348" t="s">
        <v>8</v>
      </c>
      <c r="D95" s="30">
        <f>VLOOKUP(A95,'132'!$A$5:$BE$214,16,0)/100+VLOOKUP(A95,'132'!$A$5:$BE$214,17,0)/100</f>
        <v>9.6792580481606105E-3</v>
      </c>
      <c r="E95" s="30">
        <v>0.02</v>
      </c>
      <c r="F95" s="156">
        <v>7.0000000000000007E-2</v>
      </c>
      <c r="G95" s="138">
        <v>0.05</v>
      </c>
      <c r="H95" s="138">
        <f>IF((F95-G95)&lt;0,0,(F95-G95))</f>
        <v>2.0000000000000004E-2</v>
      </c>
      <c r="I95" s="241">
        <f>F95+G95</f>
        <v>0.12000000000000001</v>
      </c>
      <c r="J95" s="36" t="s">
        <v>10</v>
      </c>
      <c r="K95" s="142" t="s">
        <v>23</v>
      </c>
      <c r="L95" s="142" t="s">
        <v>23</v>
      </c>
      <c r="M95" s="142" t="s">
        <v>23</v>
      </c>
      <c r="N95" s="142" t="s">
        <v>23</v>
      </c>
      <c r="O95" s="142" t="s">
        <v>23</v>
      </c>
    </row>
    <row r="96" spans="1:15" ht="27.75" x14ac:dyDescent="0.4">
      <c r="A96" s="127">
        <v>9573</v>
      </c>
      <c r="B96" s="135">
        <v>5</v>
      </c>
      <c r="C96" s="348" t="s">
        <v>11</v>
      </c>
      <c r="D96" s="30">
        <f>VLOOKUP(A96,'132'!$A$5:$BE$214,45,0)/100+VLOOKUP(A96,'132'!$A$5:$BE$214,44,0)/100+VLOOKUP(A96,'132'!$A$5:$BE$214,43,0)/100+VLOOKUP(A96,'132'!$A$5:$BE$214,41,0)/100</f>
        <v>4.4247995287216811E-3</v>
      </c>
      <c r="E96" s="30">
        <v>0</v>
      </c>
      <c r="F96" s="156">
        <v>0.05</v>
      </c>
      <c r="G96" s="138">
        <v>0.05</v>
      </c>
      <c r="H96" s="138">
        <f>IF((F96-G96)&lt;0,0,(F96-G96))</f>
        <v>0</v>
      </c>
      <c r="I96" s="241">
        <f>F96+G96</f>
        <v>0.1</v>
      </c>
      <c r="J96" s="36"/>
      <c r="K96" s="142"/>
      <c r="L96" s="142"/>
      <c r="M96" s="142"/>
      <c r="N96" s="142"/>
      <c r="O96" s="142"/>
    </row>
    <row r="97" spans="1:15" ht="27.75" x14ac:dyDescent="0.4">
      <c r="A97" s="127">
        <v>9573</v>
      </c>
      <c r="B97" s="135"/>
      <c r="C97" s="349" t="s">
        <v>13</v>
      </c>
      <c r="D97" s="62">
        <f t="shared" ref="D97:F97" si="13">SUM(D91:D96)</f>
        <v>0.98948755164233726</v>
      </c>
      <c r="E97" s="62">
        <v>1.01</v>
      </c>
      <c r="F97" s="144">
        <f t="shared" si="13"/>
        <v>1.2300000000000002</v>
      </c>
      <c r="G97" s="145"/>
      <c r="H97" s="138"/>
      <c r="I97" s="241"/>
      <c r="J97" s="36"/>
      <c r="K97" s="142"/>
      <c r="L97" s="142"/>
      <c r="M97" s="142"/>
      <c r="N97" s="142"/>
      <c r="O97" s="142"/>
    </row>
    <row r="98" spans="1:15" ht="28.5" thickBot="1" x14ac:dyDescent="0.45">
      <c r="A98" s="127">
        <v>9573</v>
      </c>
      <c r="B98" s="135">
        <v>7</v>
      </c>
      <c r="C98" s="350" t="s">
        <v>24</v>
      </c>
      <c r="D98" s="30">
        <f>VLOOKUP(A98,'132'!$A$5:$BE$214,11,0)/100</f>
        <v>0.23289979582019502</v>
      </c>
      <c r="E98" s="30">
        <v>0.2</v>
      </c>
      <c r="F98" s="156">
        <v>0.22</v>
      </c>
      <c r="G98" s="147">
        <v>0.06</v>
      </c>
      <c r="H98" s="147">
        <f>F98-G98</f>
        <v>0.16</v>
      </c>
      <c r="I98" s="242">
        <f>F98+G98</f>
        <v>0.28000000000000003</v>
      </c>
      <c r="J98" s="352" t="s">
        <v>517</v>
      </c>
      <c r="K98" s="148" t="s">
        <v>25</v>
      </c>
      <c r="L98" s="148" t="s">
        <v>25</v>
      </c>
      <c r="M98" s="148" t="s">
        <v>25</v>
      </c>
      <c r="N98" s="148" t="s">
        <v>25</v>
      </c>
      <c r="O98" s="148" t="s">
        <v>25</v>
      </c>
    </row>
    <row r="99" spans="1:15" x14ac:dyDescent="0.35">
      <c r="B99" s="129" t="s">
        <v>16</v>
      </c>
      <c r="C99" s="129" t="s">
        <v>78</v>
      </c>
      <c r="D99" s="129"/>
      <c r="E99" s="129"/>
    </row>
    <row r="100" spans="1:15" x14ac:dyDescent="0.35">
      <c r="B100" s="149">
        <v>9549</v>
      </c>
      <c r="C100" s="48" t="s">
        <v>542</v>
      </c>
      <c r="D100" s="129"/>
      <c r="E100" s="129"/>
    </row>
    <row r="101" spans="1:15" ht="28.5" thickBot="1" x14ac:dyDescent="0.45">
      <c r="B101" s="129" t="s">
        <v>155</v>
      </c>
      <c r="C101" s="161" t="s">
        <v>151</v>
      </c>
      <c r="D101" s="130"/>
      <c r="E101" s="130"/>
    </row>
    <row r="102" spans="1:15" ht="27.75" x14ac:dyDescent="0.4">
      <c r="C102" s="131" t="s">
        <v>0</v>
      </c>
      <c r="D102" s="54" t="s">
        <v>504</v>
      </c>
      <c r="E102" s="54" t="s">
        <v>508</v>
      </c>
      <c r="F102" s="54" t="s">
        <v>510</v>
      </c>
      <c r="G102" s="132" t="s">
        <v>173</v>
      </c>
      <c r="H102" s="133" t="s">
        <v>171</v>
      </c>
      <c r="I102" s="240" t="s">
        <v>172</v>
      </c>
      <c r="J102" s="28" t="s">
        <v>505</v>
      </c>
      <c r="K102" s="28" t="s">
        <v>502</v>
      </c>
      <c r="L102" s="28" t="s">
        <v>247</v>
      </c>
      <c r="M102" s="28" t="s">
        <v>241</v>
      </c>
      <c r="N102" s="134" t="s">
        <v>209</v>
      </c>
      <c r="O102" s="134" t="s">
        <v>211</v>
      </c>
    </row>
    <row r="103" spans="1:15" ht="27.75" x14ac:dyDescent="0.4">
      <c r="A103" s="127">
        <v>9549</v>
      </c>
      <c r="B103" s="135">
        <v>1</v>
      </c>
      <c r="C103" s="136" t="s">
        <v>3</v>
      </c>
      <c r="D103" s="30">
        <f>VLOOKUP(A103,'132'!$A$5:$BE$214,3,0)/100</f>
        <v>0.25220896107295299</v>
      </c>
      <c r="E103" s="30">
        <v>0.25</v>
      </c>
      <c r="F103" s="156">
        <v>0.23</v>
      </c>
      <c r="G103" s="138">
        <v>0.06</v>
      </c>
      <c r="H103" s="138">
        <f>IF((F103-G103)&gt;0,(F103-G103),0)</f>
        <v>0.17</v>
      </c>
      <c r="I103" s="241">
        <f>F103+G103</f>
        <v>0.29000000000000004</v>
      </c>
      <c r="J103" s="33" t="s">
        <v>512</v>
      </c>
      <c r="K103" s="267" t="s">
        <v>488</v>
      </c>
      <c r="L103" s="141" t="s">
        <v>212</v>
      </c>
      <c r="M103" s="141" t="s">
        <v>212</v>
      </c>
      <c r="N103" s="141" t="s">
        <v>212</v>
      </c>
      <c r="O103" s="141" t="s">
        <v>204</v>
      </c>
    </row>
    <row r="104" spans="1:15" ht="27.75" x14ac:dyDescent="0.4">
      <c r="A104" s="127">
        <v>9549</v>
      </c>
      <c r="B104" s="127">
        <v>8</v>
      </c>
      <c r="C104" s="136" t="s">
        <v>26</v>
      </c>
      <c r="D104" s="30">
        <f>VLOOKUP(A104,'132'!$A$5:$BE$214,49,0)/100</f>
        <v>0.28554538302900201</v>
      </c>
      <c r="E104" s="30">
        <v>0.28999999999999998</v>
      </c>
      <c r="F104" s="287">
        <v>0.28999999999999998</v>
      </c>
      <c r="G104" s="140">
        <v>0.05</v>
      </c>
      <c r="H104" s="138">
        <f>F104-G104</f>
        <v>0.24</v>
      </c>
      <c r="I104" s="241">
        <f>IF((F104+G104)&gt;30%,30%,(F104+G104))</f>
        <v>0.3</v>
      </c>
      <c r="J104" s="141" t="s">
        <v>176</v>
      </c>
      <c r="K104" s="141" t="s">
        <v>176</v>
      </c>
      <c r="L104" s="141" t="s">
        <v>176</v>
      </c>
      <c r="M104" s="141" t="s">
        <v>176</v>
      </c>
      <c r="N104" s="141" t="s">
        <v>176</v>
      </c>
      <c r="O104" s="141" t="s">
        <v>176</v>
      </c>
    </row>
    <row r="105" spans="1:15" ht="27.75" x14ac:dyDescent="0.4">
      <c r="A105" s="127">
        <v>9549</v>
      </c>
      <c r="B105" s="135">
        <v>2</v>
      </c>
      <c r="C105" s="136" t="s">
        <v>72</v>
      </c>
      <c r="D105" s="30">
        <f>VLOOKUP(A105,'132'!$A$5:$BE$214,47,0)/100-D104</f>
        <v>0.12923259913441704</v>
      </c>
      <c r="E105" s="30">
        <v>0.14000000000000001</v>
      </c>
      <c r="F105" s="156">
        <v>0.41</v>
      </c>
      <c r="G105" s="138">
        <v>0.05</v>
      </c>
      <c r="H105" s="138">
        <f>F105-G105</f>
        <v>0.36</v>
      </c>
      <c r="I105" s="241">
        <f>F105+G105</f>
        <v>0.45999999999999996</v>
      </c>
      <c r="J105" s="33" t="s">
        <v>242</v>
      </c>
      <c r="K105" s="141" t="s">
        <v>182</v>
      </c>
      <c r="L105" s="141" t="s">
        <v>182</v>
      </c>
      <c r="M105" s="141" t="s">
        <v>182</v>
      </c>
      <c r="N105" s="141" t="s">
        <v>182</v>
      </c>
      <c r="O105" s="141" t="s">
        <v>182</v>
      </c>
    </row>
    <row r="106" spans="1:15" ht="54.75" x14ac:dyDescent="0.4">
      <c r="A106" s="127">
        <v>9549</v>
      </c>
      <c r="B106" s="135">
        <v>3</v>
      </c>
      <c r="C106" s="136" t="s">
        <v>21</v>
      </c>
      <c r="D106" s="30">
        <f>VLOOKUP(A106,'132'!$A$5:$BE$214,48,0)/100</f>
        <v>0.29646590801634398</v>
      </c>
      <c r="E106" s="30">
        <v>0.28999999999999998</v>
      </c>
      <c r="F106" s="156">
        <v>0.1</v>
      </c>
      <c r="G106" s="138">
        <v>0.06</v>
      </c>
      <c r="H106" s="138">
        <f>F106-G106</f>
        <v>4.0000000000000008E-2</v>
      </c>
      <c r="I106" s="241">
        <f>F106+G106</f>
        <v>0.16</v>
      </c>
      <c r="J106" s="33" t="s">
        <v>513</v>
      </c>
      <c r="K106" s="33" t="s">
        <v>250</v>
      </c>
      <c r="L106" s="33" t="s">
        <v>250</v>
      </c>
      <c r="M106" s="139" t="s">
        <v>143</v>
      </c>
      <c r="N106" s="139" t="s">
        <v>143</v>
      </c>
      <c r="O106" s="150" t="s">
        <v>143</v>
      </c>
    </row>
    <row r="107" spans="1:15" ht="27.75" x14ac:dyDescent="0.4">
      <c r="A107" s="127">
        <v>9549</v>
      </c>
      <c r="B107" s="135">
        <v>4</v>
      </c>
      <c r="C107" s="136" t="s">
        <v>8</v>
      </c>
      <c r="D107" s="30">
        <f>VLOOKUP(A107,'132'!$A$5:$BE$214,16,0)/100+VLOOKUP(A107,'132'!$A$5:$BE$214,17,0)/100</f>
        <v>2.984869296952598E-2</v>
      </c>
      <c r="E107" s="30">
        <v>0.03</v>
      </c>
      <c r="F107" s="156">
        <v>7.0000000000000007E-2</v>
      </c>
      <c r="G107" s="138">
        <v>0.05</v>
      </c>
      <c r="H107" s="138">
        <f>IF((F107-G107)&lt;0,0,(F107-G107))</f>
        <v>2.0000000000000004E-2</v>
      </c>
      <c r="I107" s="241">
        <f>F107+G107</f>
        <v>0.12000000000000001</v>
      </c>
      <c r="J107" s="33" t="s">
        <v>10</v>
      </c>
      <c r="K107" s="142" t="s">
        <v>23</v>
      </c>
      <c r="L107" s="142" t="s">
        <v>23</v>
      </c>
      <c r="M107" s="142" t="s">
        <v>23</v>
      </c>
      <c r="N107" s="142" t="s">
        <v>23</v>
      </c>
      <c r="O107" s="142" t="s">
        <v>23</v>
      </c>
    </row>
    <row r="108" spans="1:15" ht="27.75" x14ac:dyDescent="0.4">
      <c r="A108" s="127">
        <v>9549</v>
      </c>
      <c r="B108" s="135">
        <v>5</v>
      </c>
      <c r="C108" s="136" t="s">
        <v>11</v>
      </c>
      <c r="D108" s="30">
        <f>VLOOKUP(A108,'132'!$A$5:$BE$214,45,0)/100+VLOOKUP(A108,'132'!$A$5:$BE$214,44,0)/100+VLOOKUP(A108,'132'!$A$5:$BE$214,43,0)/100+VLOOKUP(A108,'132'!$A$5:$BE$214,41,0)/100</f>
        <v>1.0895455898220561E-3</v>
      </c>
      <c r="E108" s="30">
        <v>0</v>
      </c>
      <c r="F108" s="156">
        <v>0.05</v>
      </c>
      <c r="G108" s="138">
        <v>0.05</v>
      </c>
      <c r="H108" s="138">
        <f>IF((F108-G108)&lt;0,0,(F108-G108))</f>
        <v>0</v>
      </c>
      <c r="I108" s="241">
        <f>F108+G108</f>
        <v>0.1</v>
      </c>
      <c r="J108" s="33"/>
      <c r="K108" s="142"/>
      <c r="L108" s="142"/>
      <c r="M108" s="142"/>
      <c r="N108" s="142"/>
      <c r="O108" s="142"/>
    </row>
    <row r="109" spans="1:15" ht="27.75" x14ac:dyDescent="0.4">
      <c r="A109" s="127">
        <v>9549</v>
      </c>
      <c r="B109" s="135"/>
      <c r="C109" s="143" t="s">
        <v>13</v>
      </c>
      <c r="D109" s="62">
        <f t="shared" ref="D109:F109" si="14">SUM(D103:D108)</f>
        <v>0.99439108981206403</v>
      </c>
      <c r="E109" s="62">
        <v>1</v>
      </c>
      <c r="F109" s="144">
        <f t="shared" si="14"/>
        <v>1.1500000000000001</v>
      </c>
      <c r="G109" s="145"/>
      <c r="H109" s="138"/>
      <c r="I109" s="241"/>
      <c r="J109" s="33"/>
      <c r="K109" s="142"/>
      <c r="L109" s="142"/>
      <c r="M109" s="142"/>
      <c r="N109" s="142"/>
      <c r="O109" s="142"/>
    </row>
    <row r="110" spans="1:15" ht="28.5" thickBot="1" x14ac:dyDescent="0.45">
      <c r="A110" s="127">
        <v>9549</v>
      </c>
      <c r="B110" s="135">
        <v>7</v>
      </c>
      <c r="C110" s="146" t="s">
        <v>24</v>
      </c>
      <c r="D110" s="30">
        <f>VLOOKUP(A110,'132'!$A$5:$BE$214,11,0)/100</f>
        <v>0.15662037563540099</v>
      </c>
      <c r="E110" s="30">
        <v>0.14000000000000001</v>
      </c>
      <c r="F110" s="156">
        <v>0.15</v>
      </c>
      <c r="G110" s="147">
        <v>0.06</v>
      </c>
      <c r="H110" s="147">
        <f>F110-G110</f>
        <v>0.09</v>
      </c>
      <c r="I110" s="242">
        <f>F110+G110</f>
        <v>0.21</v>
      </c>
      <c r="J110" s="148" t="s">
        <v>517</v>
      </c>
      <c r="K110" s="148" t="s">
        <v>25</v>
      </c>
      <c r="L110" s="148" t="s">
        <v>25</v>
      </c>
      <c r="M110" s="148" t="s">
        <v>25</v>
      </c>
      <c r="N110" s="148" t="s">
        <v>25</v>
      </c>
      <c r="O110" s="148" t="s">
        <v>25</v>
      </c>
    </row>
    <row r="111" spans="1:15" x14ac:dyDescent="0.35">
      <c r="B111" s="129" t="s">
        <v>16</v>
      </c>
      <c r="C111" s="129" t="s">
        <v>78</v>
      </c>
      <c r="D111" s="129"/>
      <c r="E111" s="129"/>
    </row>
    <row r="112" spans="1:15" x14ac:dyDescent="0.35">
      <c r="B112" s="129"/>
      <c r="C112" s="48"/>
      <c r="D112" s="129"/>
      <c r="E112" s="129"/>
    </row>
    <row r="114" spans="1:15" x14ac:dyDescent="0.35">
      <c r="F114" s="174"/>
    </row>
    <row r="115" spans="1:15" ht="27.75" x14ac:dyDescent="0.4">
      <c r="B115" s="128">
        <v>7775</v>
      </c>
      <c r="C115" s="130"/>
      <c r="D115" s="130"/>
      <c r="E115" s="130"/>
    </row>
    <row r="116" spans="1:15" ht="28.5" thickBot="1" x14ac:dyDescent="0.45">
      <c r="B116" s="127" t="s">
        <v>130</v>
      </c>
      <c r="C116" s="161" t="s">
        <v>152</v>
      </c>
      <c r="D116" s="130"/>
      <c r="E116" s="130"/>
    </row>
    <row r="117" spans="1:15" ht="27.75" x14ac:dyDescent="0.4">
      <c r="C117" s="131" t="s">
        <v>0</v>
      </c>
      <c r="D117" s="54" t="s">
        <v>504</v>
      </c>
      <c r="E117" s="54" t="s">
        <v>508</v>
      </c>
      <c r="F117" s="54" t="s">
        <v>510</v>
      </c>
      <c r="G117" s="132" t="s">
        <v>173</v>
      </c>
      <c r="H117" s="133" t="s">
        <v>171</v>
      </c>
      <c r="I117" s="240" t="s">
        <v>172</v>
      </c>
      <c r="J117" s="28" t="s">
        <v>505</v>
      </c>
      <c r="K117" s="28" t="s">
        <v>502</v>
      </c>
      <c r="L117" s="28" t="s">
        <v>247</v>
      </c>
      <c r="M117" s="28" t="s">
        <v>241</v>
      </c>
      <c r="N117" s="134" t="s">
        <v>209</v>
      </c>
      <c r="O117" s="134" t="s">
        <v>211</v>
      </c>
    </row>
    <row r="118" spans="1:15" ht="27.75" x14ac:dyDescent="0.4">
      <c r="A118" s="127">
        <v>7775</v>
      </c>
      <c r="B118" s="135">
        <v>1</v>
      </c>
      <c r="C118" s="136" t="s">
        <v>3</v>
      </c>
      <c r="D118" s="30">
        <f>VLOOKUP(A118,'132'!$A$5:$BE$214,3,0)/100</f>
        <v>0.46245406088961999</v>
      </c>
      <c r="E118" s="30">
        <v>0.46</v>
      </c>
      <c r="F118" s="156">
        <v>0.48</v>
      </c>
      <c r="G118" s="138">
        <v>0.06</v>
      </c>
      <c r="H118" s="138">
        <f>F118-G118</f>
        <v>0.42</v>
      </c>
      <c r="I118" s="241">
        <f>F118+G118</f>
        <v>0.54</v>
      </c>
      <c r="J118" s="33" t="s">
        <v>512</v>
      </c>
      <c r="K118" s="267" t="s">
        <v>488</v>
      </c>
      <c r="L118" s="142" t="s">
        <v>244</v>
      </c>
      <c r="M118" s="175" t="s">
        <v>244</v>
      </c>
      <c r="N118" s="141" t="s">
        <v>212</v>
      </c>
      <c r="O118" s="141" t="s">
        <v>204</v>
      </c>
    </row>
    <row r="119" spans="1:15" ht="27.75" x14ac:dyDescent="0.4">
      <c r="A119" s="127">
        <v>7775</v>
      </c>
      <c r="B119" s="127">
        <v>8</v>
      </c>
      <c r="C119" s="136" t="s">
        <v>26</v>
      </c>
      <c r="D119" s="30">
        <f>VLOOKUP(A119,'132'!$A$5:$BE$214,49,0)/100</f>
        <v>0.285880944885885</v>
      </c>
      <c r="E119" s="30">
        <v>0.28999999999999998</v>
      </c>
      <c r="F119" s="137">
        <v>0.28999999999999998</v>
      </c>
      <c r="G119" s="140">
        <v>0.05</v>
      </c>
      <c r="H119" s="138">
        <f>F119-G119</f>
        <v>0.24</v>
      </c>
      <c r="I119" s="241">
        <f>IF((F119+G119)&gt;30%,30%,(F119+G119))</f>
        <v>0.3</v>
      </c>
      <c r="J119" s="141" t="s">
        <v>176</v>
      </c>
      <c r="K119" s="142" t="s">
        <v>176</v>
      </c>
      <c r="L119" s="142" t="s">
        <v>176</v>
      </c>
      <c r="M119" s="176" t="s">
        <v>176</v>
      </c>
      <c r="N119" s="141" t="s">
        <v>176</v>
      </c>
      <c r="O119" s="141" t="s">
        <v>176</v>
      </c>
    </row>
    <row r="120" spans="1:15" ht="51.75" x14ac:dyDescent="0.4">
      <c r="A120" s="127">
        <v>7775</v>
      </c>
      <c r="B120" s="135">
        <v>2</v>
      </c>
      <c r="C120" s="136" t="s">
        <v>70</v>
      </c>
      <c r="D120" s="30">
        <f>VLOOKUP(A120,'132'!$A$5:$BE$214,47,0)/100-D119</f>
        <v>0.62765985056696705</v>
      </c>
      <c r="E120" s="30">
        <v>0.59</v>
      </c>
      <c r="F120" s="137">
        <v>0.59</v>
      </c>
      <c r="G120" s="138">
        <v>0.05</v>
      </c>
      <c r="H120" s="138">
        <f>F120-G120</f>
        <v>0.53999999999999992</v>
      </c>
      <c r="I120" s="241">
        <f>F120+G120</f>
        <v>0.64</v>
      </c>
      <c r="J120" s="33" t="s">
        <v>242</v>
      </c>
      <c r="K120" s="269" t="s">
        <v>490</v>
      </c>
      <c r="L120" s="33" t="s">
        <v>252</v>
      </c>
      <c r="M120" s="177" t="s">
        <v>243</v>
      </c>
      <c r="N120" s="141" t="s">
        <v>182</v>
      </c>
      <c r="O120" s="141" t="s">
        <v>179</v>
      </c>
    </row>
    <row r="121" spans="1:15" ht="27.75" x14ac:dyDescent="0.4">
      <c r="A121" s="127">
        <v>7775</v>
      </c>
      <c r="B121" s="135">
        <v>3</v>
      </c>
      <c r="C121" s="136" t="s">
        <v>7</v>
      </c>
      <c r="D121" s="30">
        <f>VLOOKUP(A121,'132'!$A$5:$BE$214,48,0)/100</f>
        <v>0</v>
      </c>
      <c r="E121" s="30">
        <v>0</v>
      </c>
      <c r="F121" s="137">
        <v>0</v>
      </c>
      <c r="G121" s="138">
        <v>0</v>
      </c>
      <c r="H121" s="138">
        <f>F121-G121</f>
        <v>0</v>
      </c>
      <c r="I121" s="241">
        <f>F121+G121</f>
        <v>0</v>
      </c>
      <c r="J121" s="33" t="s">
        <v>513</v>
      </c>
      <c r="K121" s="139"/>
      <c r="L121" s="139"/>
      <c r="M121" s="178"/>
      <c r="N121" s="139"/>
      <c r="O121" s="142"/>
    </row>
    <row r="122" spans="1:15" ht="27.75" x14ac:dyDescent="0.4">
      <c r="A122" s="127">
        <v>7775</v>
      </c>
      <c r="B122" s="135">
        <v>4</v>
      </c>
      <c r="C122" s="136" t="s">
        <v>8</v>
      </c>
      <c r="D122" s="30">
        <f>VLOOKUP(A122,'132'!$A$5:$BE$214,16,0)/100+VLOOKUP(A122,'132'!$A$5:$BE$214,17,0)/100</f>
        <v>7.6083131930737694E-2</v>
      </c>
      <c r="E122" s="30">
        <v>7.0000000000000007E-2</v>
      </c>
      <c r="F122" s="137">
        <v>7.0000000000000007E-2</v>
      </c>
      <c r="G122" s="138">
        <v>0.05</v>
      </c>
      <c r="H122" s="138">
        <f>IF((F122-G122)&lt;0,0,(F122-G122))</f>
        <v>2.0000000000000004E-2</v>
      </c>
      <c r="I122" s="241">
        <f>F122+G122</f>
        <v>0.12000000000000001</v>
      </c>
      <c r="J122" s="33" t="s">
        <v>10</v>
      </c>
      <c r="K122" s="142" t="s">
        <v>23</v>
      </c>
      <c r="L122" s="142" t="s">
        <v>23</v>
      </c>
      <c r="M122" s="179" t="s">
        <v>23</v>
      </c>
      <c r="N122" s="142" t="s">
        <v>23</v>
      </c>
      <c r="O122" s="142" t="s">
        <v>23</v>
      </c>
    </row>
    <row r="123" spans="1:15" ht="27.75" x14ac:dyDescent="0.4">
      <c r="A123" s="127">
        <v>7775</v>
      </c>
      <c r="B123" s="135">
        <v>5</v>
      </c>
      <c r="C123" s="136" t="s">
        <v>71</v>
      </c>
      <c r="D123" s="30">
        <f>VLOOKUP(A123,'132'!$A$5:$BE$214,45,0)/100+VLOOKUP(A123,'132'!$A$5:$BE$214,44,0)/100+VLOOKUP(A123,'132'!$A$5:$BE$214,43,0)/100+VLOOKUP(A123,'132'!$A$5:$BE$214,41,0)/100</f>
        <v>0</v>
      </c>
      <c r="E123" s="30">
        <v>0</v>
      </c>
      <c r="F123" s="137">
        <v>0</v>
      </c>
      <c r="G123" s="138">
        <v>0.05</v>
      </c>
      <c r="H123" s="138">
        <f>IF((F123-G123)&lt;0,0,(F123-G123))</f>
        <v>0</v>
      </c>
      <c r="I123" s="241">
        <f>F123+G123</f>
        <v>0.05</v>
      </c>
      <c r="J123" s="33"/>
      <c r="K123" s="142"/>
      <c r="L123" s="142"/>
      <c r="M123" s="179"/>
      <c r="N123" s="142"/>
      <c r="O123" s="142"/>
    </row>
    <row r="124" spans="1:15" ht="27.75" x14ac:dyDescent="0.4">
      <c r="A124" s="127">
        <v>7775</v>
      </c>
      <c r="B124" s="135"/>
      <c r="C124" s="143" t="s">
        <v>13</v>
      </c>
      <c r="D124" s="62">
        <f t="shared" ref="D124:F124" si="15">SUM(D118:D123)</f>
        <v>1.4520779882732098</v>
      </c>
      <c r="E124" s="62">
        <v>1.41</v>
      </c>
      <c r="F124" s="144">
        <f t="shared" si="15"/>
        <v>1.43</v>
      </c>
      <c r="G124" s="145"/>
      <c r="H124" s="138"/>
      <c r="I124" s="241"/>
      <c r="J124" s="33"/>
      <c r="K124" s="142"/>
      <c r="L124" s="142"/>
      <c r="M124" s="179"/>
      <c r="N124" s="142"/>
      <c r="O124" s="142"/>
    </row>
    <row r="125" spans="1:15" ht="28.5" thickBot="1" x14ac:dyDescent="0.45">
      <c r="A125" s="127">
        <v>7775</v>
      </c>
      <c r="B125" s="135">
        <v>7</v>
      </c>
      <c r="C125" s="146" t="s">
        <v>14</v>
      </c>
      <c r="D125" s="30">
        <f>VLOOKUP(A125,'132'!$A$5:$BE$214,11,0)/100</f>
        <v>0.119634411925469</v>
      </c>
      <c r="E125" s="30">
        <v>0.1</v>
      </c>
      <c r="F125" s="137">
        <v>0.1</v>
      </c>
      <c r="G125" s="147">
        <v>0.06</v>
      </c>
      <c r="H125" s="147">
        <f>F125-G125</f>
        <v>4.0000000000000008E-2</v>
      </c>
      <c r="I125" s="242">
        <f>F125+G125</f>
        <v>0.16</v>
      </c>
      <c r="J125" s="148" t="s">
        <v>517</v>
      </c>
      <c r="K125" s="148" t="s">
        <v>15</v>
      </c>
      <c r="L125" s="148" t="s">
        <v>15</v>
      </c>
      <c r="M125" s="148" t="s">
        <v>15</v>
      </c>
      <c r="N125" s="148" t="s">
        <v>15</v>
      </c>
      <c r="O125" s="148" t="s">
        <v>15</v>
      </c>
    </row>
    <row r="126" spans="1:15" x14ac:dyDescent="0.35">
      <c r="B126" s="127" t="s">
        <v>16</v>
      </c>
      <c r="C126" s="127" t="s">
        <v>69</v>
      </c>
    </row>
    <row r="127" spans="1:15" x14ac:dyDescent="0.35">
      <c r="B127" s="127" t="s">
        <v>74</v>
      </c>
      <c r="C127" s="129" t="s">
        <v>78</v>
      </c>
      <c r="D127" s="129"/>
      <c r="E127" s="129"/>
    </row>
    <row r="128" spans="1:15" x14ac:dyDescent="0.35">
      <c r="C128" s="48" t="s">
        <v>542</v>
      </c>
    </row>
    <row r="131" spans="1:15" ht="28.5" thickBot="1" x14ac:dyDescent="0.45">
      <c r="B131" s="128">
        <v>7252</v>
      </c>
      <c r="C131" s="161" t="s">
        <v>227</v>
      </c>
      <c r="D131" s="130"/>
      <c r="E131" s="130"/>
    </row>
    <row r="132" spans="1:15" ht="27.75" x14ac:dyDescent="0.4">
      <c r="C132" s="131" t="s">
        <v>0</v>
      </c>
      <c r="D132" s="54" t="s">
        <v>504</v>
      </c>
      <c r="E132" s="54" t="s">
        <v>508</v>
      </c>
      <c r="F132" s="54" t="s">
        <v>510</v>
      </c>
      <c r="G132" s="132" t="s">
        <v>173</v>
      </c>
      <c r="H132" s="133" t="s">
        <v>171</v>
      </c>
      <c r="I132" s="240" t="s">
        <v>172</v>
      </c>
      <c r="J132" s="28" t="s">
        <v>505</v>
      </c>
      <c r="K132" s="28" t="s">
        <v>502</v>
      </c>
      <c r="L132" s="28" t="s">
        <v>247</v>
      </c>
      <c r="M132" s="28" t="s">
        <v>241</v>
      </c>
      <c r="N132" s="134" t="s">
        <v>209</v>
      </c>
      <c r="O132" s="134" t="s">
        <v>211</v>
      </c>
    </row>
    <row r="133" spans="1:15" ht="27.75" x14ac:dyDescent="0.4">
      <c r="A133" s="127">
        <v>7252</v>
      </c>
      <c r="B133" s="135">
        <v>1</v>
      </c>
      <c r="C133" s="136" t="s">
        <v>3</v>
      </c>
      <c r="D133" s="30">
        <f>VLOOKUP(A133,'132'!$A$5:$BE$214,3,0)/100</f>
        <v>9.5136315267842608E-2</v>
      </c>
      <c r="E133" s="30">
        <v>0.1</v>
      </c>
      <c r="F133" s="137">
        <v>0.1</v>
      </c>
      <c r="G133" s="138">
        <v>0.06</v>
      </c>
      <c r="H133" s="138">
        <f>F133-G133</f>
        <v>4.0000000000000008E-2</v>
      </c>
      <c r="I133" s="241">
        <f>F133+G133</f>
        <v>0.16</v>
      </c>
      <c r="J133" s="33" t="s">
        <v>512</v>
      </c>
      <c r="K133" s="267" t="s">
        <v>488</v>
      </c>
      <c r="L133" s="142" t="s">
        <v>212</v>
      </c>
      <c r="M133" s="176" t="s">
        <v>212</v>
      </c>
      <c r="N133" s="141" t="s">
        <v>212</v>
      </c>
      <c r="O133" s="142"/>
    </row>
    <row r="134" spans="1:15" ht="27.75" x14ac:dyDescent="0.4">
      <c r="A134" s="127">
        <v>7252</v>
      </c>
      <c r="B134" s="127">
        <v>8</v>
      </c>
      <c r="C134" s="136" t="s">
        <v>26</v>
      </c>
      <c r="D134" s="30">
        <f>VLOOKUP(A134,'132'!$A$5:$BE$214,49,0)/100</f>
        <v>0.609852704028361</v>
      </c>
      <c r="E134" s="30">
        <v>0.62</v>
      </c>
      <c r="F134" s="137">
        <v>0.62</v>
      </c>
      <c r="G134" s="140">
        <v>0.05</v>
      </c>
      <c r="H134" s="138">
        <f>F134-G134</f>
        <v>0.56999999999999995</v>
      </c>
      <c r="I134" s="241">
        <f>IF((F134+G134)&gt;85%,85%,(F134+G134))</f>
        <v>0.67</v>
      </c>
      <c r="J134" s="141" t="s">
        <v>176</v>
      </c>
      <c r="K134" s="142" t="s">
        <v>176</v>
      </c>
      <c r="L134" s="142" t="s">
        <v>176</v>
      </c>
      <c r="M134" s="176" t="s">
        <v>176</v>
      </c>
      <c r="N134" s="141" t="s">
        <v>176</v>
      </c>
      <c r="O134" s="150" t="s">
        <v>176</v>
      </c>
    </row>
    <row r="135" spans="1:15" ht="54.75" x14ac:dyDescent="0.4">
      <c r="A135" s="127">
        <v>7252</v>
      </c>
      <c r="B135" s="135">
        <v>2</v>
      </c>
      <c r="C135" s="136" t="s">
        <v>72</v>
      </c>
      <c r="D135" s="30">
        <f>VLOOKUP(A135,'132'!$A$5:$BE$214,47,0)/100-D134</f>
        <v>0.26279984552596691</v>
      </c>
      <c r="E135" s="30">
        <v>0.24</v>
      </c>
      <c r="F135" s="137">
        <v>0.24</v>
      </c>
      <c r="G135" s="138">
        <v>0.05</v>
      </c>
      <c r="H135" s="138">
        <f>IF((F135-G135)&lt;0,0,(F135-G135))</f>
        <v>0.19</v>
      </c>
      <c r="I135" s="241">
        <f>F135+G135</f>
        <v>0.28999999999999998</v>
      </c>
      <c r="J135" s="33" t="s">
        <v>242</v>
      </c>
      <c r="K135" s="141" t="s">
        <v>242</v>
      </c>
      <c r="L135" s="141" t="s">
        <v>242</v>
      </c>
      <c r="M135" s="176" t="s">
        <v>242</v>
      </c>
      <c r="N135" s="141" t="s">
        <v>213</v>
      </c>
      <c r="O135" s="150" t="s">
        <v>183</v>
      </c>
    </row>
    <row r="136" spans="1:15" ht="27.75" x14ac:dyDescent="0.4">
      <c r="A136" s="127">
        <v>7252</v>
      </c>
      <c r="B136" s="135">
        <v>3</v>
      </c>
      <c r="C136" s="136" t="s">
        <v>7</v>
      </c>
      <c r="D136" s="30">
        <f>VLOOKUP(A136,'132'!$A$5:$BE$214,48,0)/100</f>
        <v>9.89902778278684E-3</v>
      </c>
      <c r="E136" s="30">
        <v>0.02</v>
      </c>
      <c r="F136" s="137">
        <v>0.02</v>
      </c>
      <c r="G136" s="138">
        <v>0.06</v>
      </c>
      <c r="H136" s="138">
        <f>IF((F136-G136)&lt;0,0,(F136-G136))</f>
        <v>0</v>
      </c>
      <c r="I136" s="241">
        <f>F136+G136</f>
        <v>0.08</v>
      </c>
      <c r="J136" s="33" t="s">
        <v>513</v>
      </c>
      <c r="K136" s="139" t="s">
        <v>34</v>
      </c>
      <c r="L136" s="139" t="s">
        <v>34</v>
      </c>
      <c r="M136" s="178" t="s">
        <v>34</v>
      </c>
      <c r="N136" s="139" t="s">
        <v>34</v>
      </c>
      <c r="O136" s="142" t="s">
        <v>34</v>
      </c>
    </row>
    <row r="137" spans="1:15" ht="27.75" x14ac:dyDescent="0.4">
      <c r="A137" s="127">
        <v>7252</v>
      </c>
      <c r="B137" s="135">
        <v>4</v>
      </c>
      <c r="C137" s="136" t="s">
        <v>8</v>
      </c>
      <c r="D137" s="30">
        <f>VLOOKUP(A137,'132'!$A$5:$BE$214,16,0)/100+VLOOKUP(A137,'132'!$A$5:$BE$214,17,0)/100</f>
        <v>2.2312107395042996E-2</v>
      </c>
      <c r="E137" s="30">
        <v>0.02</v>
      </c>
      <c r="F137" s="137">
        <v>0.02</v>
      </c>
      <c r="G137" s="138">
        <v>0.05</v>
      </c>
      <c r="H137" s="138">
        <f>IF((F137-G137)&lt;0,0,(F137-G137))</f>
        <v>0</v>
      </c>
      <c r="I137" s="241">
        <f>F137+G137</f>
        <v>7.0000000000000007E-2</v>
      </c>
      <c r="J137" s="33" t="s">
        <v>10</v>
      </c>
      <c r="K137" s="142" t="s">
        <v>10</v>
      </c>
      <c r="L137" s="142" t="s">
        <v>10</v>
      </c>
      <c r="M137" s="179" t="s">
        <v>10</v>
      </c>
      <c r="N137" s="142" t="s">
        <v>10</v>
      </c>
      <c r="O137" s="142" t="s">
        <v>10</v>
      </c>
    </row>
    <row r="138" spans="1:15" ht="27.75" x14ac:dyDescent="0.4">
      <c r="A138" s="127">
        <v>7252</v>
      </c>
      <c r="B138" s="135">
        <v>5</v>
      </c>
      <c r="C138" s="136" t="s">
        <v>11</v>
      </c>
      <c r="D138" s="30">
        <f>VLOOKUP(A138,'132'!$A$5:$BE$214,45,0)/100+VLOOKUP(A138,'132'!$A$5:$BE$214,44,0)/100+VLOOKUP(A138,'132'!$A$5:$BE$214,43,0)/100+VLOOKUP(A138,'132'!$A$5:$BE$214,41,0)/100</f>
        <v>0</v>
      </c>
      <c r="E138" s="30">
        <v>0</v>
      </c>
      <c r="F138" s="137">
        <v>0</v>
      </c>
      <c r="G138" s="138">
        <v>0.05</v>
      </c>
      <c r="H138" s="138">
        <f>IF((F138-G138)&lt;0,0,(F138-G138))</f>
        <v>0</v>
      </c>
      <c r="I138" s="241">
        <f>F138+G138</f>
        <v>0.05</v>
      </c>
      <c r="J138" s="33"/>
      <c r="K138" s="142"/>
      <c r="L138" s="142"/>
      <c r="M138" s="179"/>
      <c r="N138" s="142"/>
      <c r="O138" s="142"/>
    </row>
    <row r="139" spans="1:15" ht="27.75" x14ac:dyDescent="0.4">
      <c r="A139" s="127">
        <v>7252</v>
      </c>
      <c r="B139" s="135"/>
      <c r="C139" s="143" t="s">
        <v>13</v>
      </c>
      <c r="D139" s="62">
        <f t="shared" ref="D139:F139" si="16">SUM(D133:D138)</f>
        <v>1.0000000000000004</v>
      </c>
      <c r="E139" s="62">
        <v>1</v>
      </c>
      <c r="F139" s="144">
        <f t="shared" si="16"/>
        <v>1</v>
      </c>
      <c r="G139" s="145"/>
      <c r="H139" s="138"/>
      <c r="I139" s="241"/>
      <c r="J139" s="33"/>
      <c r="K139" s="142"/>
      <c r="L139" s="142"/>
      <c r="M139" s="142"/>
      <c r="N139" s="142"/>
      <c r="O139" s="142"/>
    </row>
    <row r="140" spans="1:15" ht="28.5" thickBot="1" x14ac:dyDescent="0.45">
      <c r="A140" s="127">
        <v>7252</v>
      </c>
      <c r="B140" s="135">
        <v>7</v>
      </c>
      <c r="C140" s="146" t="s">
        <v>14</v>
      </c>
      <c r="D140" s="30">
        <f>VLOOKUP(A140,'132'!$A$5:$BE$214,11,0)/100</f>
        <v>6.8284897410060996E-2</v>
      </c>
      <c r="E140" s="30">
        <v>0.06</v>
      </c>
      <c r="F140" s="137">
        <v>0.06</v>
      </c>
      <c r="G140" s="147">
        <v>0.06</v>
      </c>
      <c r="H140" s="147">
        <f>IF((F140-G140)&lt;0,0,(F140-G140))</f>
        <v>0</v>
      </c>
      <c r="I140" s="242">
        <f>F140+G140</f>
        <v>0.12</v>
      </c>
      <c r="J140" s="148" t="s">
        <v>517</v>
      </c>
      <c r="K140" s="148" t="s">
        <v>15</v>
      </c>
      <c r="L140" s="148" t="s">
        <v>15</v>
      </c>
      <c r="M140" s="148" t="s">
        <v>15</v>
      </c>
      <c r="N140" s="148" t="s">
        <v>15</v>
      </c>
      <c r="O140" s="148" t="s">
        <v>15</v>
      </c>
    </row>
    <row r="141" spans="1:15" x14ac:dyDescent="0.35">
      <c r="B141" s="127" t="s">
        <v>16</v>
      </c>
      <c r="C141" s="129" t="s">
        <v>82</v>
      </c>
    </row>
    <row r="142" spans="1:15" ht="28.5" thickBot="1" x14ac:dyDescent="0.45">
      <c r="B142" s="128">
        <v>7376</v>
      </c>
      <c r="C142" s="161" t="s">
        <v>228</v>
      </c>
      <c r="D142" s="130"/>
      <c r="E142" s="130"/>
    </row>
    <row r="143" spans="1:15" ht="27.75" x14ac:dyDescent="0.4">
      <c r="C143" s="131" t="s">
        <v>0</v>
      </c>
      <c r="D143" s="54" t="s">
        <v>504</v>
      </c>
      <c r="E143" s="54" t="s">
        <v>508</v>
      </c>
      <c r="F143" s="54" t="s">
        <v>510</v>
      </c>
      <c r="G143" s="132" t="s">
        <v>173</v>
      </c>
      <c r="H143" s="133" t="s">
        <v>171</v>
      </c>
      <c r="I143" s="240" t="s">
        <v>172</v>
      </c>
      <c r="J143" s="28" t="s">
        <v>505</v>
      </c>
      <c r="K143" s="28" t="s">
        <v>502</v>
      </c>
      <c r="L143" s="28" t="s">
        <v>247</v>
      </c>
      <c r="M143" s="28" t="s">
        <v>241</v>
      </c>
      <c r="N143" s="134" t="s">
        <v>209</v>
      </c>
      <c r="O143" s="134" t="s">
        <v>211</v>
      </c>
    </row>
    <row r="144" spans="1:15" ht="27.75" x14ac:dyDescent="0.4">
      <c r="A144" s="127">
        <v>7376</v>
      </c>
      <c r="B144" s="135">
        <v>1</v>
      </c>
      <c r="C144" s="136" t="s">
        <v>3</v>
      </c>
      <c r="D144" s="30">
        <f>VLOOKUP(A144,'132'!$A$5:$BE$214,3,0)/100</f>
        <v>0</v>
      </c>
      <c r="E144" s="30">
        <v>0</v>
      </c>
      <c r="F144" s="137">
        <v>0</v>
      </c>
      <c r="G144" s="138">
        <v>0.06</v>
      </c>
      <c r="H144" s="138">
        <f>IF((F144-G144)&lt;0,0,(F144-G144))</f>
        <v>0</v>
      </c>
      <c r="I144" s="241">
        <f>F144+G144</f>
        <v>0.06</v>
      </c>
      <c r="J144" s="33" t="s">
        <v>512</v>
      </c>
      <c r="K144" s="267" t="s">
        <v>488</v>
      </c>
      <c r="L144" s="141" t="s">
        <v>212</v>
      </c>
      <c r="M144" s="141" t="s">
        <v>212</v>
      </c>
      <c r="N144" s="141" t="s">
        <v>212</v>
      </c>
      <c r="O144" s="142"/>
    </row>
    <row r="145" spans="1:15" ht="27.75" x14ac:dyDescent="0.4">
      <c r="A145" s="127">
        <v>7376</v>
      </c>
      <c r="B145" s="127">
        <v>8</v>
      </c>
      <c r="C145" s="136" t="s">
        <v>26</v>
      </c>
      <c r="D145" s="30">
        <f>VLOOKUP(A145,'132'!$A$5:$BE$214,49,0)/100</f>
        <v>0.63313835188698198</v>
      </c>
      <c r="E145" s="30">
        <v>0.62</v>
      </c>
      <c r="F145" s="137">
        <v>0.62</v>
      </c>
      <c r="G145" s="140">
        <v>0.05</v>
      </c>
      <c r="H145" s="138">
        <f>F145-G145</f>
        <v>0.56999999999999995</v>
      </c>
      <c r="I145" s="241">
        <f>IF((F145+G145)&gt;85%,85%,(F145+G145))</f>
        <v>0.67</v>
      </c>
      <c r="J145" s="141" t="s">
        <v>176</v>
      </c>
      <c r="K145" s="141" t="s">
        <v>176</v>
      </c>
      <c r="L145" s="141" t="s">
        <v>176</v>
      </c>
      <c r="M145" s="141" t="s">
        <v>176</v>
      </c>
      <c r="N145" s="141" t="s">
        <v>176</v>
      </c>
      <c r="O145" s="150" t="s">
        <v>176</v>
      </c>
    </row>
    <row r="146" spans="1:15" ht="54.75" x14ac:dyDescent="0.4">
      <c r="A146" s="127">
        <v>7376</v>
      </c>
      <c r="B146" s="135">
        <v>2</v>
      </c>
      <c r="C146" s="136" t="s">
        <v>72</v>
      </c>
      <c r="D146" s="30">
        <f>VLOOKUP(A146,'132'!$A$5:$BE$214,47,0)/100-D145</f>
        <v>0.33797984612087006</v>
      </c>
      <c r="E146" s="30">
        <v>0.33</v>
      </c>
      <c r="F146" s="137">
        <v>0.33</v>
      </c>
      <c r="G146" s="138">
        <v>0.05</v>
      </c>
      <c r="H146" s="138">
        <f>F146-G146</f>
        <v>0.28000000000000003</v>
      </c>
      <c r="I146" s="241">
        <f>F146+G146</f>
        <v>0.38</v>
      </c>
      <c r="J146" s="33" t="s">
        <v>242</v>
      </c>
      <c r="K146" s="141" t="s">
        <v>229</v>
      </c>
      <c r="L146" s="141" t="s">
        <v>229</v>
      </c>
      <c r="M146" s="141" t="s">
        <v>229</v>
      </c>
      <c r="N146" s="141" t="s">
        <v>229</v>
      </c>
      <c r="O146" s="150" t="s">
        <v>183</v>
      </c>
    </row>
    <row r="147" spans="1:15" ht="27.75" x14ac:dyDescent="0.4">
      <c r="A147" s="127">
        <v>7376</v>
      </c>
      <c r="B147" s="135">
        <v>3</v>
      </c>
      <c r="C147" s="136" t="s">
        <v>7</v>
      </c>
      <c r="D147" s="30">
        <f>VLOOKUP(A147,'132'!$A$5:$BE$214,48,0)/100</f>
        <v>5.7214060984200595E-3</v>
      </c>
      <c r="E147" s="30">
        <v>0</v>
      </c>
      <c r="F147" s="137">
        <v>0</v>
      </c>
      <c r="G147" s="138">
        <v>0.06</v>
      </c>
      <c r="H147" s="138">
        <f>IF((F147-G147)&lt;0,0,(F147-G147))</f>
        <v>0</v>
      </c>
      <c r="I147" s="241">
        <f>F147+G147</f>
        <v>0.06</v>
      </c>
      <c r="J147" s="33" t="s">
        <v>513</v>
      </c>
      <c r="K147" s="139" t="s">
        <v>34</v>
      </c>
      <c r="L147" s="139" t="s">
        <v>34</v>
      </c>
      <c r="M147" s="139" t="s">
        <v>34</v>
      </c>
      <c r="N147" s="139" t="s">
        <v>34</v>
      </c>
      <c r="O147" s="142" t="s">
        <v>34</v>
      </c>
    </row>
    <row r="148" spans="1:15" ht="27.75" x14ac:dyDescent="0.4">
      <c r="A148" s="127">
        <v>7376</v>
      </c>
      <c r="B148" s="135">
        <v>4</v>
      </c>
      <c r="C148" s="136" t="s">
        <v>8</v>
      </c>
      <c r="D148" s="30">
        <f>VLOOKUP(A148,'132'!$A$5:$BE$214,16,0)/100+VLOOKUP(A148,'132'!$A$5:$BE$214,17,0)/100</f>
        <v>2.3160395893727301E-2</v>
      </c>
      <c r="E148" s="30">
        <v>0.05</v>
      </c>
      <c r="F148" s="137">
        <v>0.05</v>
      </c>
      <c r="G148" s="138">
        <v>0.05</v>
      </c>
      <c r="H148" s="138">
        <f>IF((F148-G148)&lt;0,0,(F148-G148))</f>
        <v>0</v>
      </c>
      <c r="I148" s="241">
        <f>F148+G148</f>
        <v>0.1</v>
      </c>
      <c r="J148" s="33" t="s">
        <v>10</v>
      </c>
      <c r="K148" s="142" t="s">
        <v>10</v>
      </c>
      <c r="L148" s="142" t="s">
        <v>10</v>
      </c>
      <c r="M148" s="142" t="s">
        <v>10</v>
      </c>
      <c r="N148" s="142" t="s">
        <v>10</v>
      </c>
      <c r="O148" s="142" t="s">
        <v>10</v>
      </c>
    </row>
    <row r="149" spans="1:15" ht="27.75" x14ac:dyDescent="0.4">
      <c r="A149" s="127">
        <v>7376</v>
      </c>
      <c r="B149" s="135">
        <v>5</v>
      </c>
      <c r="C149" s="136" t="s">
        <v>11</v>
      </c>
      <c r="D149" s="30">
        <f>VLOOKUP(A149,'132'!$A$5:$BE$214,45,0)/100+VLOOKUP(A149,'132'!$A$5:$BE$214,44,0)/100+VLOOKUP(A149,'132'!$A$5:$BE$214,43,0)/100+VLOOKUP(A149,'132'!$A$5:$BE$214,41,0)/100</f>
        <v>0</v>
      </c>
      <c r="E149" s="30">
        <v>0</v>
      </c>
      <c r="F149" s="137">
        <v>0</v>
      </c>
      <c r="G149" s="138">
        <v>0.05</v>
      </c>
      <c r="H149" s="138">
        <f>IF((F149-G149)&lt;0,0,(F149-G149))</f>
        <v>0</v>
      </c>
      <c r="I149" s="241">
        <f>F149+G149</f>
        <v>0.05</v>
      </c>
      <c r="J149" s="33"/>
      <c r="K149" s="142"/>
      <c r="L149" s="142"/>
      <c r="M149" s="142"/>
      <c r="N149" s="142"/>
      <c r="O149" s="142"/>
    </row>
    <row r="150" spans="1:15" ht="27.75" x14ac:dyDescent="0.4">
      <c r="A150" s="127">
        <v>7376</v>
      </c>
      <c r="B150" s="135"/>
      <c r="C150" s="143" t="s">
        <v>13</v>
      </c>
      <c r="D150" s="62">
        <f t="shared" ref="D150:F150" si="17">SUM(D144:D149)</f>
        <v>0.99999999999999944</v>
      </c>
      <c r="E150" s="62">
        <v>1</v>
      </c>
      <c r="F150" s="144">
        <f t="shared" si="17"/>
        <v>1</v>
      </c>
      <c r="G150" s="145"/>
      <c r="H150" s="138"/>
      <c r="I150" s="241"/>
      <c r="J150" s="33"/>
      <c r="K150" s="142"/>
      <c r="L150" s="142"/>
      <c r="M150" s="142"/>
      <c r="N150" s="142"/>
      <c r="O150" s="142"/>
    </row>
    <row r="151" spans="1:15" ht="28.5" thickBot="1" x14ac:dyDescent="0.45">
      <c r="A151" s="127">
        <v>7376</v>
      </c>
      <c r="B151" s="135">
        <v>7</v>
      </c>
      <c r="C151" s="146" t="s">
        <v>14</v>
      </c>
      <c r="D151" s="30">
        <f>VLOOKUP(A151,'132'!$A$5:$BE$214,11,0)/100</f>
        <v>0</v>
      </c>
      <c r="E151" s="30">
        <v>0.03</v>
      </c>
      <c r="F151" s="137">
        <v>0.03</v>
      </c>
      <c r="G151" s="147">
        <v>0.06</v>
      </c>
      <c r="H151" s="147">
        <f>IF((F151-G151)&lt;0,0,(F151-G151))</f>
        <v>0</v>
      </c>
      <c r="I151" s="242">
        <f>F151+G151</f>
        <v>0.09</v>
      </c>
      <c r="J151" s="148" t="s">
        <v>517</v>
      </c>
      <c r="K151" s="148" t="s">
        <v>15</v>
      </c>
      <c r="L151" s="148" t="s">
        <v>15</v>
      </c>
      <c r="M151" s="148" t="s">
        <v>15</v>
      </c>
      <c r="N151" s="148" t="s">
        <v>15</v>
      </c>
      <c r="O151" s="148" t="s">
        <v>15</v>
      </c>
    </row>
    <row r="152" spans="1:15" x14ac:dyDescent="0.35">
      <c r="B152" s="127" t="s">
        <v>16</v>
      </c>
      <c r="C152" s="129" t="s">
        <v>82</v>
      </c>
    </row>
    <row r="153" spans="1:15" x14ac:dyDescent="0.35">
      <c r="B153" s="128">
        <v>6248</v>
      </c>
    </row>
    <row r="154" spans="1:15" ht="28.5" thickBot="1" x14ac:dyDescent="0.45">
      <c r="B154" s="127" t="s">
        <v>130</v>
      </c>
      <c r="C154" s="161" t="s">
        <v>230</v>
      </c>
      <c r="D154" s="130"/>
      <c r="E154" s="130"/>
    </row>
    <row r="155" spans="1:15" ht="27.75" x14ac:dyDescent="0.4">
      <c r="C155" s="131" t="s">
        <v>0</v>
      </c>
      <c r="D155" s="54" t="s">
        <v>504</v>
      </c>
      <c r="E155" s="54" t="s">
        <v>508</v>
      </c>
      <c r="F155" s="54" t="s">
        <v>510</v>
      </c>
      <c r="G155" s="132" t="s">
        <v>173</v>
      </c>
      <c r="H155" s="133" t="s">
        <v>171</v>
      </c>
      <c r="I155" s="240" t="s">
        <v>172</v>
      </c>
      <c r="J155" s="28" t="s">
        <v>505</v>
      </c>
      <c r="K155" s="28" t="s">
        <v>502</v>
      </c>
      <c r="L155" s="28" t="s">
        <v>247</v>
      </c>
      <c r="M155" s="28" t="s">
        <v>241</v>
      </c>
      <c r="N155" s="134" t="s">
        <v>209</v>
      </c>
      <c r="O155" s="134" t="s">
        <v>211</v>
      </c>
    </row>
    <row r="156" spans="1:15" ht="27.75" x14ac:dyDescent="0.4">
      <c r="A156" s="127">
        <v>6248</v>
      </c>
      <c r="B156" s="135">
        <v>1</v>
      </c>
      <c r="C156" s="136" t="s">
        <v>3</v>
      </c>
      <c r="D156" s="30">
        <f>VLOOKUP(A156,'132'!$A$5:$BE$214,3,0)/100</f>
        <v>0</v>
      </c>
      <c r="E156" s="30">
        <v>0</v>
      </c>
      <c r="F156" s="137">
        <v>0</v>
      </c>
      <c r="G156" s="138">
        <v>0.06</v>
      </c>
      <c r="H156" s="138">
        <f>IF((F156-G156)&lt;0,0,(F156-G156))</f>
        <v>0</v>
      </c>
      <c r="I156" s="241">
        <f>F156+G156</f>
        <v>0.06</v>
      </c>
      <c r="J156" s="33" t="s">
        <v>512</v>
      </c>
      <c r="K156" s="267" t="s">
        <v>488</v>
      </c>
      <c r="L156" s="142" t="s">
        <v>244</v>
      </c>
      <c r="M156" s="175" t="s">
        <v>244</v>
      </c>
      <c r="N156" s="141" t="s">
        <v>212</v>
      </c>
      <c r="O156" s="142"/>
    </row>
    <row r="157" spans="1:15" ht="27.75" x14ac:dyDescent="0.4">
      <c r="A157" s="127">
        <v>6248</v>
      </c>
      <c r="B157" s="127">
        <v>8</v>
      </c>
      <c r="C157" s="136" t="s">
        <v>26</v>
      </c>
      <c r="D157" s="30">
        <f>VLOOKUP(A157,'132'!$A$5:$BE$214,49,0)/100</f>
        <v>0.65363359416179501</v>
      </c>
      <c r="E157" s="30">
        <v>0.62</v>
      </c>
      <c r="F157" s="137">
        <v>0.62</v>
      </c>
      <c r="G157" s="140">
        <v>0.05</v>
      </c>
      <c r="H157" s="138">
        <f>F157-G157</f>
        <v>0.56999999999999995</v>
      </c>
      <c r="I157" s="241">
        <f>IF((F157+G157)&gt;85%,85%,(F157+G157))</f>
        <v>0.67</v>
      </c>
      <c r="J157" s="141" t="s">
        <v>176</v>
      </c>
      <c r="K157" s="142" t="s">
        <v>176</v>
      </c>
      <c r="L157" s="142" t="s">
        <v>176</v>
      </c>
      <c r="M157" s="176" t="s">
        <v>176</v>
      </c>
      <c r="N157" s="141" t="s">
        <v>176</v>
      </c>
      <c r="O157" s="150" t="s">
        <v>176</v>
      </c>
    </row>
    <row r="158" spans="1:15" ht="54.75" x14ac:dyDescent="0.4">
      <c r="A158" s="127">
        <v>6248</v>
      </c>
      <c r="B158" s="135">
        <v>2</v>
      </c>
      <c r="C158" s="136" t="s">
        <v>70</v>
      </c>
      <c r="D158" s="30">
        <f>VLOOKUP(A158,'132'!$A$5:$BE$214,47,0)/100-D157</f>
        <v>0.32734585795210602</v>
      </c>
      <c r="E158" s="30">
        <v>0.35</v>
      </c>
      <c r="F158" s="137">
        <v>0.35</v>
      </c>
      <c r="G158" s="138">
        <v>0.05</v>
      </c>
      <c r="H158" s="138">
        <f>F158-G158</f>
        <v>0.3</v>
      </c>
      <c r="I158" s="241">
        <f>F158+G158</f>
        <v>0.39999999999999997</v>
      </c>
      <c r="J158" s="33" t="s">
        <v>242</v>
      </c>
      <c r="K158" s="141" t="s">
        <v>242</v>
      </c>
      <c r="L158" s="141" t="s">
        <v>242</v>
      </c>
      <c r="M158" s="176" t="s">
        <v>242</v>
      </c>
      <c r="N158" s="141" t="s">
        <v>213</v>
      </c>
      <c r="O158" s="150" t="s">
        <v>183</v>
      </c>
    </row>
    <row r="159" spans="1:15" ht="27.75" x14ac:dyDescent="0.4">
      <c r="A159" s="127">
        <v>6248</v>
      </c>
      <c r="B159" s="135">
        <v>3</v>
      </c>
      <c r="C159" s="136" t="s">
        <v>7</v>
      </c>
      <c r="D159" s="30">
        <f>VLOOKUP(A159,'132'!$A$5:$BE$214,48,0)/100</f>
        <v>0</v>
      </c>
      <c r="E159" s="30">
        <v>0</v>
      </c>
      <c r="F159" s="137">
        <v>0</v>
      </c>
      <c r="G159" s="138">
        <v>0</v>
      </c>
      <c r="H159" s="138">
        <f>F159-G159</f>
        <v>0</v>
      </c>
      <c r="I159" s="241">
        <f>F159+G159</f>
        <v>0</v>
      </c>
      <c r="J159" s="33" t="s">
        <v>513</v>
      </c>
      <c r="K159" s="139" t="s">
        <v>34</v>
      </c>
      <c r="L159" s="139" t="s">
        <v>34</v>
      </c>
      <c r="M159" s="178" t="s">
        <v>34</v>
      </c>
      <c r="N159" s="139" t="s">
        <v>34</v>
      </c>
      <c r="O159" s="142" t="s">
        <v>34</v>
      </c>
    </row>
    <row r="160" spans="1:15" ht="27.75" x14ac:dyDescent="0.4">
      <c r="A160" s="127">
        <v>6248</v>
      </c>
      <c r="B160" s="135">
        <v>4</v>
      </c>
      <c r="C160" s="136" t="s">
        <v>8</v>
      </c>
      <c r="D160" s="30">
        <f>VLOOKUP(A160,'132'!$A$5:$BE$214,16,0)/100+VLOOKUP(A160,'132'!$A$5:$BE$214,17,0)/100</f>
        <v>1.90205478860986E-2</v>
      </c>
      <c r="E160" s="30">
        <v>0.03</v>
      </c>
      <c r="F160" s="137">
        <v>0.03</v>
      </c>
      <c r="G160" s="138">
        <v>0.05</v>
      </c>
      <c r="H160" s="138">
        <f>IF((F160-G160)&lt;0,0,(F160-G160))</f>
        <v>0</v>
      </c>
      <c r="I160" s="241">
        <f>F160+G160</f>
        <v>0.08</v>
      </c>
      <c r="J160" s="33" t="s">
        <v>10</v>
      </c>
      <c r="K160" s="142" t="s">
        <v>10</v>
      </c>
      <c r="L160" s="142" t="s">
        <v>10</v>
      </c>
      <c r="M160" s="179" t="s">
        <v>10</v>
      </c>
      <c r="N160" s="142" t="s">
        <v>10</v>
      </c>
      <c r="O160" s="142" t="s">
        <v>10</v>
      </c>
    </row>
    <row r="161" spans="1:15" ht="27.75" x14ac:dyDescent="0.4">
      <c r="A161" s="127">
        <v>6248</v>
      </c>
      <c r="B161" s="135">
        <v>5</v>
      </c>
      <c r="C161" s="136" t="s">
        <v>71</v>
      </c>
      <c r="D161" s="30">
        <f>VLOOKUP(A161,'132'!$A$5:$BE$214,45,0)/100+VLOOKUP(A161,'132'!$A$5:$BE$214,44,0)/100+VLOOKUP(A161,'132'!$A$5:$BE$214,43,0)/100+VLOOKUP(A161,'132'!$A$5:$BE$214,41,0)/100</f>
        <v>0</v>
      </c>
      <c r="E161" s="30">
        <v>0</v>
      </c>
      <c r="F161" s="137">
        <v>0</v>
      </c>
      <c r="G161" s="138">
        <v>0.05</v>
      </c>
      <c r="H161" s="138">
        <f>IF((F161-G161)&lt;0,0,(F161-G161))</f>
        <v>0</v>
      </c>
      <c r="I161" s="241">
        <f>F161+G161</f>
        <v>0.05</v>
      </c>
      <c r="J161" s="33"/>
      <c r="K161" s="142"/>
      <c r="L161" s="142"/>
      <c r="M161" s="179"/>
      <c r="N161" s="142"/>
      <c r="O161" s="142"/>
    </row>
    <row r="162" spans="1:15" ht="27.75" x14ac:dyDescent="0.4">
      <c r="A162" s="127">
        <v>6248</v>
      </c>
      <c r="B162" s="135"/>
      <c r="C162" s="143" t="s">
        <v>13</v>
      </c>
      <c r="D162" s="62">
        <f t="shared" ref="D162:F162" si="18">SUM(D156:D161)</f>
        <v>0.99999999999999967</v>
      </c>
      <c r="E162" s="62">
        <v>1</v>
      </c>
      <c r="F162" s="144">
        <f t="shared" si="18"/>
        <v>1</v>
      </c>
      <c r="G162" s="145"/>
      <c r="H162" s="138"/>
      <c r="I162" s="241"/>
      <c r="J162" s="33"/>
      <c r="K162" s="142"/>
      <c r="L162" s="142"/>
      <c r="M162" s="179"/>
      <c r="N162" s="142"/>
      <c r="O162" s="142"/>
    </row>
    <row r="163" spans="1:15" ht="28.5" thickBot="1" x14ac:dyDescent="0.45">
      <c r="A163" s="127">
        <v>6248</v>
      </c>
      <c r="B163" s="135">
        <v>7</v>
      </c>
      <c r="C163" s="146" t="s">
        <v>14</v>
      </c>
      <c r="D163" s="30">
        <f>VLOOKUP(A163,'132'!$A$5:$BE$214,11,0)/100</f>
        <v>0</v>
      </c>
      <c r="E163" s="30">
        <v>0.06</v>
      </c>
      <c r="F163" s="137">
        <v>0.06</v>
      </c>
      <c r="G163" s="147">
        <v>0.06</v>
      </c>
      <c r="H163" s="147">
        <f>IF((F163-G163)&lt;0,0,(F163-G163))</f>
        <v>0</v>
      </c>
      <c r="I163" s="242">
        <f>F163+G163</f>
        <v>0.12</v>
      </c>
      <c r="J163" s="148" t="s">
        <v>517</v>
      </c>
      <c r="K163" s="148" t="s">
        <v>15</v>
      </c>
      <c r="L163" s="148" t="s">
        <v>15</v>
      </c>
      <c r="M163" s="148" t="s">
        <v>15</v>
      </c>
      <c r="N163" s="148" t="s">
        <v>15</v>
      </c>
      <c r="O163" s="148" t="s">
        <v>15</v>
      </c>
    </row>
    <row r="164" spans="1:15" x14ac:dyDescent="0.35">
      <c r="B164" s="127" t="s">
        <v>16</v>
      </c>
      <c r="C164" s="127" t="s">
        <v>69</v>
      </c>
    </row>
    <row r="165" spans="1:15" x14ac:dyDescent="0.35">
      <c r="B165" s="127" t="s">
        <v>74</v>
      </c>
      <c r="C165" s="129" t="s">
        <v>78</v>
      </c>
      <c r="D165" s="129"/>
      <c r="E165" s="129"/>
    </row>
    <row r="166" spans="1:15" x14ac:dyDescent="0.35">
      <c r="B166" s="128">
        <v>8283</v>
      </c>
    </row>
    <row r="167" spans="1:15" ht="28.5" thickBot="1" x14ac:dyDescent="0.45">
      <c r="B167" s="127" t="s">
        <v>130</v>
      </c>
      <c r="C167" s="161" t="s">
        <v>231</v>
      </c>
      <c r="D167" s="130"/>
      <c r="E167" s="130"/>
    </row>
    <row r="168" spans="1:15" ht="27.75" x14ac:dyDescent="0.4">
      <c r="C168" s="131" t="s">
        <v>0</v>
      </c>
      <c r="D168" s="54" t="s">
        <v>504</v>
      </c>
      <c r="E168" s="54" t="s">
        <v>508</v>
      </c>
      <c r="F168" s="54" t="s">
        <v>510</v>
      </c>
      <c r="G168" s="132" t="s">
        <v>173</v>
      </c>
      <c r="H168" s="133" t="s">
        <v>171</v>
      </c>
      <c r="I168" s="240" t="s">
        <v>172</v>
      </c>
      <c r="J168" s="28" t="s">
        <v>505</v>
      </c>
      <c r="K168" s="28" t="s">
        <v>502</v>
      </c>
      <c r="L168" s="28" t="s">
        <v>247</v>
      </c>
      <c r="M168" s="28" t="s">
        <v>241</v>
      </c>
      <c r="N168" s="134" t="s">
        <v>209</v>
      </c>
      <c r="O168" s="134" t="s">
        <v>211</v>
      </c>
    </row>
    <row r="169" spans="1:15" ht="27.75" x14ac:dyDescent="0.4">
      <c r="A169" s="127">
        <v>8283</v>
      </c>
      <c r="B169" s="135">
        <v>1</v>
      </c>
      <c r="C169" s="136" t="s">
        <v>3</v>
      </c>
      <c r="D169" s="30">
        <f>VLOOKUP(A169,'132'!$A$5:$BE$214,3,0)/100</f>
        <v>0</v>
      </c>
      <c r="E169" s="30">
        <v>0</v>
      </c>
      <c r="F169" s="137">
        <v>0</v>
      </c>
      <c r="G169" s="138">
        <v>0.06</v>
      </c>
      <c r="H169" s="138">
        <f>IF((F169-G169)&lt;0,0,(F169-G169))</f>
        <v>0</v>
      </c>
      <c r="I169" s="241">
        <f>F169+G169</f>
        <v>0.06</v>
      </c>
      <c r="J169" s="33" t="s">
        <v>512</v>
      </c>
      <c r="K169" s="267" t="s">
        <v>488</v>
      </c>
      <c r="L169" s="142" t="s">
        <v>244</v>
      </c>
      <c r="M169" s="175" t="s">
        <v>244</v>
      </c>
      <c r="N169" s="141" t="s">
        <v>212</v>
      </c>
      <c r="O169" s="142"/>
    </row>
    <row r="170" spans="1:15" ht="27.75" x14ac:dyDescent="0.4">
      <c r="A170" s="127">
        <v>8283</v>
      </c>
      <c r="B170" s="127">
        <v>8</v>
      </c>
      <c r="C170" s="136" t="s">
        <v>26</v>
      </c>
      <c r="D170" s="30">
        <f>VLOOKUP(A170,'132'!$A$5:$BE$214,49,0)/100</f>
        <v>0.60855320129517598</v>
      </c>
      <c r="E170" s="30">
        <v>0.62</v>
      </c>
      <c r="F170" s="137">
        <v>0.62</v>
      </c>
      <c r="G170" s="140">
        <v>0.05</v>
      </c>
      <c r="H170" s="138">
        <f>F170-G170</f>
        <v>0.56999999999999995</v>
      </c>
      <c r="I170" s="241">
        <f>IF((F170+G170)&gt;85%,85%,(F170+G170))</f>
        <v>0.67</v>
      </c>
      <c r="J170" s="141" t="s">
        <v>176</v>
      </c>
      <c r="K170" s="142" t="s">
        <v>176</v>
      </c>
      <c r="L170" s="142" t="s">
        <v>176</v>
      </c>
      <c r="M170" s="176" t="s">
        <v>176</v>
      </c>
      <c r="N170" s="141" t="s">
        <v>176</v>
      </c>
      <c r="O170" s="150" t="s">
        <v>176</v>
      </c>
    </row>
    <row r="171" spans="1:15" ht="54.75" x14ac:dyDescent="0.4">
      <c r="A171" s="127">
        <v>8283</v>
      </c>
      <c r="B171" s="135">
        <v>2</v>
      </c>
      <c r="C171" s="136" t="s">
        <v>70</v>
      </c>
      <c r="D171" s="30">
        <f>VLOOKUP(A171,'132'!$A$5:$BE$214,47,0)/100-D170</f>
        <v>0.37027262531133598</v>
      </c>
      <c r="E171" s="30">
        <v>0.35</v>
      </c>
      <c r="F171" s="137">
        <v>0.35</v>
      </c>
      <c r="G171" s="138">
        <v>0.05</v>
      </c>
      <c r="H171" s="138">
        <f>F171-G171</f>
        <v>0.3</v>
      </c>
      <c r="I171" s="241">
        <f>F171+G171</f>
        <v>0.39999999999999997</v>
      </c>
      <c r="J171" s="33" t="s">
        <v>242</v>
      </c>
      <c r="K171" s="141" t="s">
        <v>229</v>
      </c>
      <c r="L171" s="141" t="s">
        <v>229</v>
      </c>
      <c r="M171" s="176" t="s">
        <v>229</v>
      </c>
      <c r="N171" s="141" t="s">
        <v>229</v>
      </c>
      <c r="O171" s="150" t="s">
        <v>183</v>
      </c>
    </row>
    <row r="172" spans="1:15" ht="27.75" x14ac:dyDescent="0.4">
      <c r="A172" s="127">
        <v>8283</v>
      </c>
      <c r="B172" s="135">
        <v>3</v>
      </c>
      <c r="C172" s="136" t="s">
        <v>7</v>
      </c>
      <c r="D172" s="30">
        <f>VLOOKUP(A172,'132'!$A$5:$BE$214,48,0)/100</f>
        <v>0</v>
      </c>
      <c r="E172" s="30">
        <v>0</v>
      </c>
      <c r="F172" s="137">
        <v>0</v>
      </c>
      <c r="G172" s="138">
        <v>0</v>
      </c>
      <c r="H172" s="138">
        <f>F172-G172</f>
        <v>0</v>
      </c>
      <c r="I172" s="241">
        <f>F172+G172</f>
        <v>0</v>
      </c>
      <c r="J172" s="33" t="s">
        <v>513</v>
      </c>
      <c r="K172" s="139" t="s">
        <v>34</v>
      </c>
      <c r="L172" s="139" t="s">
        <v>34</v>
      </c>
      <c r="M172" s="178" t="s">
        <v>34</v>
      </c>
      <c r="N172" s="139" t="s">
        <v>34</v>
      </c>
      <c r="O172" s="142" t="s">
        <v>34</v>
      </c>
    </row>
    <row r="173" spans="1:15" ht="27.75" x14ac:dyDescent="0.4">
      <c r="A173" s="127">
        <v>8283</v>
      </c>
      <c r="B173" s="135">
        <v>4</v>
      </c>
      <c r="C173" s="136" t="s">
        <v>8</v>
      </c>
      <c r="D173" s="30">
        <f>VLOOKUP(A173,'132'!$A$5:$BE$214,16,0)/100+VLOOKUP(A173,'132'!$A$5:$BE$214,17,0)/100</f>
        <v>2.1174173393487799E-2</v>
      </c>
      <c r="E173" s="30">
        <v>0.03</v>
      </c>
      <c r="F173" s="137">
        <v>0.03</v>
      </c>
      <c r="G173" s="138">
        <v>0.05</v>
      </c>
      <c r="H173" s="138">
        <f>IF((F173-G173)&lt;0,0,(F173-G173))</f>
        <v>0</v>
      </c>
      <c r="I173" s="241">
        <f>F173+G173</f>
        <v>0.08</v>
      </c>
      <c r="J173" s="33" t="s">
        <v>10</v>
      </c>
      <c r="K173" s="142" t="s">
        <v>10</v>
      </c>
      <c r="L173" s="142" t="s">
        <v>10</v>
      </c>
      <c r="M173" s="179" t="s">
        <v>10</v>
      </c>
      <c r="N173" s="142" t="s">
        <v>10</v>
      </c>
      <c r="O173" s="142" t="s">
        <v>10</v>
      </c>
    </row>
    <row r="174" spans="1:15" ht="27.75" x14ac:dyDescent="0.4">
      <c r="A174" s="127">
        <v>8283</v>
      </c>
      <c r="B174" s="135">
        <v>5</v>
      </c>
      <c r="C174" s="136" t="s">
        <v>71</v>
      </c>
      <c r="D174" s="30">
        <f>VLOOKUP(A174,'132'!$A$5:$BE$214,45,0)/100+VLOOKUP(A174,'132'!$A$5:$BE$214,44,0)/100+VLOOKUP(A174,'132'!$A$5:$BE$214,43,0)/100+VLOOKUP(A174,'132'!$A$5:$BE$214,41,0)/100</f>
        <v>0</v>
      </c>
      <c r="E174" s="30">
        <v>0</v>
      </c>
      <c r="F174" s="137">
        <v>0</v>
      </c>
      <c r="G174" s="138">
        <v>0.05</v>
      </c>
      <c r="H174" s="138">
        <f>IF((F174-G174)&lt;0,0,(F174-G174))</f>
        <v>0</v>
      </c>
      <c r="I174" s="241">
        <f>F174+G174</f>
        <v>0.05</v>
      </c>
      <c r="J174" s="33"/>
      <c r="K174" s="142"/>
      <c r="L174" s="142"/>
      <c r="M174" s="179"/>
      <c r="N174" s="142"/>
      <c r="O174" s="142"/>
    </row>
    <row r="175" spans="1:15" ht="27.75" x14ac:dyDescent="0.4">
      <c r="A175" s="127">
        <v>8283</v>
      </c>
      <c r="B175" s="135"/>
      <c r="C175" s="143" t="s">
        <v>13</v>
      </c>
      <c r="D175" s="62">
        <f t="shared" ref="D175:F175" si="19">SUM(D169:D174)</f>
        <v>0.99999999999999978</v>
      </c>
      <c r="E175" s="62">
        <v>1</v>
      </c>
      <c r="F175" s="144">
        <f t="shared" si="19"/>
        <v>1</v>
      </c>
      <c r="G175" s="145"/>
      <c r="H175" s="138"/>
      <c r="I175" s="241"/>
      <c r="J175" s="33"/>
      <c r="K175" s="142"/>
      <c r="L175" s="142"/>
      <c r="M175" s="142"/>
      <c r="N175" s="142"/>
      <c r="O175" s="142"/>
    </row>
    <row r="176" spans="1:15" ht="28.5" thickBot="1" x14ac:dyDescent="0.45">
      <c r="A176" s="127">
        <v>8283</v>
      </c>
      <c r="B176" s="135">
        <v>7</v>
      </c>
      <c r="C176" s="146" t="s">
        <v>14</v>
      </c>
      <c r="D176" s="30">
        <f>VLOOKUP(A176,'132'!$A$5:$BE$214,11,0)/100</f>
        <v>0</v>
      </c>
      <c r="E176" s="30">
        <v>0.03</v>
      </c>
      <c r="F176" s="137">
        <v>0.03</v>
      </c>
      <c r="G176" s="147">
        <v>0.06</v>
      </c>
      <c r="H176" s="147">
        <f>IF((F176-G176)&lt;0,0,(F176-G176))</f>
        <v>0</v>
      </c>
      <c r="I176" s="242">
        <f>F176+G176</f>
        <v>0.09</v>
      </c>
      <c r="J176" s="148" t="s">
        <v>517</v>
      </c>
      <c r="K176" s="148" t="s">
        <v>15</v>
      </c>
      <c r="L176" s="148" t="s">
        <v>15</v>
      </c>
      <c r="M176" s="148" t="s">
        <v>15</v>
      </c>
      <c r="N176" s="148" t="s">
        <v>15</v>
      </c>
      <c r="O176" s="148" t="s">
        <v>15</v>
      </c>
    </row>
    <row r="177" spans="1:24" x14ac:dyDescent="0.35">
      <c r="B177" s="127" t="s">
        <v>16</v>
      </c>
      <c r="C177" s="127" t="s">
        <v>69</v>
      </c>
    </row>
    <row r="178" spans="1:24" x14ac:dyDescent="0.35">
      <c r="B178" s="127" t="s">
        <v>74</v>
      </c>
      <c r="C178" s="129" t="s">
        <v>78</v>
      </c>
      <c r="D178" s="129"/>
      <c r="E178" s="129"/>
    </row>
    <row r="180" spans="1:24" s="65" customFormat="1" ht="19.5" x14ac:dyDescent="0.3">
      <c r="A180" s="71"/>
      <c r="B180" s="71"/>
      <c r="C180" s="157"/>
    </row>
    <row r="181" spans="1:24" s="65" customFormat="1" ht="14.25" x14ac:dyDescent="0.2">
      <c r="A181" s="71"/>
      <c r="B181" s="71"/>
    </row>
    <row r="182" spans="1:24" s="65" customFormat="1" ht="14.25" x14ac:dyDescent="0.2">
      <c r="A182" s="71"/>
      <c r="B182" s="71"/>
      <c r="C182" s="251" t="s">
        <v>254</v>
      </c>
    </row>
    <row r="183" spans="1:24" s="65" customFormat="1" ht="14.25" x14ac:dyDescent="0.2">
      <c r="A183" s="71"/>
      <c r="B183" s="71"/>
      <c r="C183" s="251" t="s">
        <v>276</v>
      </c>
    </row>
    <row r="184" spans="1:24" s="65" customFormat="1" ht="14.25" x14ac:dyDescent="0.2">
      <c r="A184" s="71"/>
      <c r="B184" s="71"/>
      <c r="C184" s="251" t="s">
        <v>255</v>
      </c>
    </row>
    <row r="185" spans="1:24" s="65" customFormat="1" ht="14.25" x14ac:dyDescent="0.2">
      <c r="A185" s="71"/>
      <c r="B185" s="71"/>
      <c r="C185" s="251" t="s">
        <v>256</v>
      </c>
    </row>
    <row r="186" spans="1:24" s="65" customFormat="1" ht="14.25" x14ac:dyDescent="0.2">
      <c r="A186" s="71"/>
      <c r="B186" s="71"/>
      <c r="C186" s="251" t="s">
        <v>257</v>
      </c>
    </row>
    <row r="187" spans="1:24" s="65" customFormat="1" ht="14.25" x14ac:dyDescent="0.2">
      <c r="A187" s="71"/>
      <c r="B187" s="71"/>
      <c r="C187" s="251" t="s">
        <v>258</v>
      </c>
    </row>
    <row r="188" spans="1:24" s="65" customFormat="1" ht="14.25" x14ac:dyDescent="0.2">
      <c r="A188" s="71"/>
      <c r="B188" s="71"/>
      <c r="C188" s="251" t="s">
        <v>235</v>
      </c>
    </row>
    <row r="189" spans="1:24" s="65" customFormat="1" ht="14.25" x14ac:dyDescent="0.2">
      <c r="A189" s="71"/>
      <c r="B189" s="71"/>
      <c r="C189" s="251" t="s">
        <v>277</v>
      </c>
    </row>
    <row r="190" spans="1:24" s="65" customFormat="1" ht="14.25" x14ac:dyDescent="0.2">
      <c r="C190" s="251" t="s">
        <v>259</v>
      </c>
      <c r="Q190" s="17"/>
      <c r="R190" s="17"/>
      <c r="S190" s="17"/>
      <c r="T190" s="17"/>
      <c r="U190" s="17"/>
      <c r="V190" s="17"/>
      <c r="W190" s="17"/>
      <c r="X190" s="17"/>
    </row>
    <row r="191" spans="1:24" x14ac:dyDescent="0.35">
      <c r="C191" s="251" t="s">
        <v>260</v>
      </c>
      <c r="D191" s="65"/>
      <c r="E191" s="65"/>
      <c r="F191" s="65"/>
    </row>
    <row r="192" spans="1:24" x14ac:dyDescent="0.35">
      <c r="C192" s="251" t="s">
        <v>278</v>
      </c>
      <c r="D192" s="65"/>
      <c r="E192" s="65"/>
      <c r="F192" s="65"/>
    </row>
    <row r="193" spans="3:6" x14ac:dyDescent="0.35">
      <c r="C193" s="251" t="s">
        <v>261</v>
      </c>
      <c r="D193" s="65"/>
      <c r="E193" s="65"/>
      <c r="F193" s="65"/>
    </row>
    <row r="194" spans="3:6" x14ac:dyDescent="0.35">
      <c r="C194" s="251" t="s">
        <v>262</v>
      </c>
      <c r="D194" s="65"/>
      <c r="E194" s="65"/>
      <c r="F194" s="65"/>
    </row>
    <row r="195" spans="3:6" x14ac:dyDescent="0.35">
      <c r="C195" s="251" t="s">
        <v>273</v>
      </c>
      <c r="D195" s="65"/>
      <c r="E195" s="65"/>
      <c r="F195" s="65"/>
    </row>
    <row r="196" spans="3:6" x14ac:dyDescent="0.35">
      <c r="C196" s="251" t="s">
        <v>279</v>
      </c>
      <c r="D196" s="65"/>
      <c r="E196" s="65"/>
      <c r="F196" s="65"/>
    </row>
    <row r="197" spans="3:6" x14ac:dyDescent="0.35">
      <c r="C197" s="251" t="s">
        <v>263</v>
      </c>
      <c r="D197" s="65"/>
      <c r="E197" s="65"/>
      <c r="F197" s="65"/>
    </row>
    <row r="198" spans="3:6" x14ac:dyDescent="0.35">
      <c r="C198" s="251" t="s">
        <v>274</v>
      </c>
      <c r="D198" s="65"/>
      <c r="E198" s="65"/>
      <c r="F198" s="65"/>
    </row>
    <row r="199" spans="3:6" x14ac:dyDescent="0.35">
      <c r="C199" s="251" t="s">
        <v>264</v>
      </c>
      <c r="D199" s="65"/>
      <c r="E199" s="65"/>
      <c r="F199" s="65"/>
    </row>
    <row r="200" spans="3:6" x14ac:dyDescent="0.35">
      <c r="C200" s="251" t="s">
        <v>265</v>
      </c>
      <c r="D200" s="65"/>
      <c r="E200" s="65"/>
      <c r="F200" s="65"/>
    </row>
    <row r="201" spans="3:6" x14ac:dyDescent="0.35">
      <c r="C201" s="251" t="s">
        <v>275</v>
      </c>
      <c r="D201" s="65"/>
      <c r="E201" s="65"/>
      <c r="F201" s="65"/>
    </row>
    <row r="202" spans="3:6" x14ac:dyDescent="0.35">
      <c r="C202" s="251" t="s">
        <v>266</v>
      </c>
      <c r="D202" s="65"/>
      <c r="E202" s="65"/>
      <c r="F202" s="65"/>
    </row>
    <row r="203" spans="3:6" x14ac:dyDescent="0.35">
      <c r="C203" s="251" t="s">
        <v>267</v>
      </c>
      <c r="D203" s="65"/>
      <c r="E203" s="65"/>
      <c r="F203" s="65"/>
    </row>
    <row r="204" spans="3:6" x14ac:dyDescent="0.35">
      <c r="C204" s="251" t="s">
        <v>268</v>
      </c>
      <c r="D204" s="65"/>
      <c r="E204" s="65"/>
      <c r="F204" s="65"/>
    </row>
    <row r="205" spans="3:6" x14ac:dyDescent="0.35">
      <c r="C205" s="251" t="s">
        <v>280</v>
      </c>
      <c r="D205" s="65"/>
      <c r="E205" s="65"/>
      <c r="F205" s="65"/>
    </row>
    <row r="206" spans="3:6" x14ac:dyDescent="0.35">
      <c r="C206" s="251" t="s">
        <v>269</v>
      </c>
      <c r="D206" s="65"/>
      <c r="E206" s="65"/>
      <c r="F206" s="65"/>
    </row>
    <row r="207" spans="3:6" x14ac:dyDescent="0.35">
      <c r="C207" s="251" t="s">
        <v>270</v>
      </c>
      <c r="D207" s="65"/>
      <c r="E207" s="65"/>
      <c r="F207" s="65"/>
    </row>
    <row r="208" spans="3:6" x14ac:dyDescent="0.35">
      <c r="C208" s="251" t="s">
        <v>271</v>
      </c>
      <c r="D208" s="65"/>
      <c r="E208" s="65"/>
      <c r="F208" s="65"/>
    </row>
    <row r="209" spans="3:6" x14ac:dyDescent="0.35">
      <c r="C209" s="251" t="s">
        <v>272</v>
      </c>
      <c r="D209" s="65"/>
      <c r="E209" s="65"/>
      <c r="F209" s="65"/>
    </row>
    <row r="210" spans="3:6" x14ac:dyDescent="0.35">
      <c r="C210" s="251" t="s">
        <v>281</v>
      </c>
      <c r="D210" s="65"/>
      <c r="E210" s="65"/>
      <c r="F210" s="65"/>
    </row>
    <row r="211" spans="3:6" x14ac:dyDescent="0.35">
      <c r="C211" s="65"/>
      <c r="D211" s="65"/>
      <c r="E211" s="65"/>
      <c r="F211" s="65"/>
    </row>
    <row r="212" spans="3:6" x14ac:dyDescent="0.35">
      <c r="C212" s="334" t="s">
        <v>549</v>
      </c>
      <c r="D212" s="157"/>
      <c r="E212" s="157"/>
    </row>
    <row r="213" spans="3:6" x14ac:dyDescent="0.35">
      <c r="C213" s="334"/>
    </row>
    <row r="214" spans="3:6" x14ac:dyDescent="0.35">
      <c r="C214" s="334" t="s">
        <v>550</v>
      </c>
    </row>
    <row r="215" spans="3:6" x14ac:dyDescent="0.35">
      <c r="C215" s="334"/>
    </row>
    <row r="216" spans="3:6" x14ac:dyDescent="0.35">
      <c r="C216" s="334" t="s">
        <v>551</v>
      </c>
    </row>
    <row r="217" spans="3:6" x14ac:dyDescent="0.35">
      <c r="C217" s="334"/>
    </row>
    <row r="218" spans="3:6" x14ac:dyDescent="0.35">
      <c r="C218" s="334" t="s">
        <v>552</v>
      </c>
    </row>
  </sheetData>
  <pageMargins left="0.70866141732283472" right="0.70866141732283472" top="0.74803149606299213" bottom="0.74803149606299213" header="0.31496062992125984" footer="0.31496062992125984"/>
  <pageSetup paperSize="9" scale="20" orientation="landscape" r:id="rId1"/>
  <rowBreaks count="3" manualBreakCount="3">
    <brk id="42" min="2" max="19" man="1"/>
    <brk id="152" min="2" max="19" man="1"/>
    <brk id="167" min="2" max="19" man="1"/>
  </rowBreaks>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rightToLeft="1" view="pageBreakPreview" topLeftCell="C9" zoomScale="55" zoomScaleNormal="70" zoomScaleSheetLayoutView="55" workbookViewId="0">
      <selection activeCell="A53" sqref="A53:XFD53"/>
    </sheetView>
  </sheetViews>
  <sheetFormatPr defaultRowHeight="14.25" x14ac:dyDescent="0.2"/>
  <cols>
    <col min="1" max="1" width="9" style="47" hidden="1" customWidth="1"/>
    <col min="2" max="2" width="10.5" style="47" hidden="1" customWidth="1"/>
    <col min="3" max="3" width="55.75" style="47" customWidth="1"/>
    <col min="4" max="4" width="45" style="47" customWidth="1"/>
    <col min="5" max="5" width="45" style="65" customWidth="1"/>
    <col min="6" max="6" width="38.625" style="65" customWidth="1"/>
    <col min="7" max="7" width="33" style="47" bestFit="1" customWidth="1"/>
    <col min="8" max="9" width="44.875" style="47" bestFit="1" customWidth="1"/>
    <col min="10" max="10" width="78.875" style="65" bestFit="1" customWidth="1"/>
    <col min="11" max="11" width="78.875" style="65" hidden="1" customWidth="1"/>
    <col min="12" max="12" width="74.625" style="65" hidden="1" customWidth="1"/>
    <col min="13" max="13" width="74.625" style="47" hidden="1" customWidth="1"/>
    <col min="14" max="16384" width="9" style="47"/>
  </cols>
  <sheetData>
    <row r="1" spans="1:13" ht="24" thickBot="1" x14ac:dyDescent="0.4">
      <c r="B1" s="47">
        <v>17374</v>
      </c>
      <c r="C1" s="166" t="s">
        <v>43</v>
      </c>
    </row>
    <row r="2" spans="1:13" ht="25.5" x14ac:dyDescent="0.35">
      <c r="B2" s="47">
        <v>18966</v>
      </c>
      <c r="C2" s="342" t="s">
        <v>0</v>
      </c>
      <c r="D2" s="342" t="s">
        <v>504</v>
      </c>
      <c r="E2" s="342" t="s">
        <v>508</v>
      </c>
      <c r="F2" s="342" t="s">
        <v>510</v>
      </c>
      <c r="G2" s="342" t="s">
        <v>173</v>
      </c>
      <c r="H2" s="343" t="s">
        <v>171</v>
      </c>
      <c r="I2" s="344" t="s">
        <v>172</v>
      </c>
      <c r="J2" s="342" t="s">
        <v>505</v>
      </c>
      <c r="K2" s="199" t="s">
        <v>247</v>
      </c>
      <c r="L2" s="28" t="s">
        <v>241</v>
      </c>
      <c r="M2" s="28" t="s">
        <v>2</v>
      </c>
    </row>
    <row r="3" spans="1:13" ht="26.25" x14ac:dyDescent="0.4">
      <c r="A3" s="47">
        <v>7406</v>
      </c>
      <c r="B3" s="274">
        <v>1</v>
      </c>
      <c r="C3" s="338" t="s">
        <v>3</v>
      </c>
      <c r="D3" s="30">
        <f>VLOOKUP(A3,'132'!$A$5:$BE$214,3,0)/100</f>
        <v>0.147749893773788</v>
      </c>
      <c r="E3" s="31">
        <v>0.14000000000000001</v>
      </c>
      <c r="F3" s="31">
        <v>0.14000000000000001</v>
      </c>
      <c r="G3" s="32">
        <v>0.06</v>
      </c>
      <c r="H3" s="32">
        <f>F3-G3</f>
        <v>8.0000000000000016E-2</v>
      </c>
      <c r="I3" s="85">
        <f t="shared" ref="I3:I8" si="0">F3+G3</f>
        <v>0.2</v>
      </c>
      <c r="J3" s="346" t="s">
        <v>488</v>
      </c>
      <c r="K3" s="235" t="s">
        <v>212</v>
      </c>
      <c r="L3" s="33" t="s">
        <v>212</v>
      </c>
      <c r="M3" s="33" t="s">
        <v>204</v>
      </c>
    </row>
    <row r="4" spans="1:13" ht="26.25" x14ac:dyDescent="0.4">
      <c r="A4" s="65">
        <v>7406</v>
      </c>
      <c r="B4" s="276">
        <v>8</v>
      </c>
      <c r="C4" s="338" t="s">
        <v>76</v>
      </c>
      <c r="D4" s="30">
        <f>VLOOKUP(A4,'132'!$A$5:$BE$214,49,0)/100</f>
        <v>0.39287284627135399</v>
      </c>
      <c r="E4" s="31">
        <v>0.39</v>
      </c>
      <c r="F4" s="336">
        <v>0.39</v>
      </c>
      <c r="G4" s="34">
        <v>0.05</v>
      </c>
      <c r="H4" s="32">
        <f>F4-G4</f>
        <v>0.34</v>
      </c>
      <c r="I4" s="85">
        <f t="shared" si="0"/>
        <v>0.44</v>
      </c>
      <c r="J4" s="346" t="s">
        <v>176</v>
      </c>
      <c r="K4" s="235" t="s">
        <v>176</v>
      </c>
      <c r="L4" s="33" t="s">
        <v>176</v>
      </c>
      <c r="M4" s="33" t="s">
        <v>6</v>
      </c>
    </row>
    <row r="5" spans="1:13" ht="26.25" x14ac:dyDescent="0.4">
      <c r="A5" s="65">
        <v>7406</v>
      </c>
      <c r="B5" s="274">
        <v>2</v>
      </c>
      <c r="C5" s="338" t="s">
        <v>37</v>
      </c>
      <c r="D5" s="30">
        <f>VLOOKUP(A5,'132'!$A$5:$BE$214,47,0)/100-D4</f>
        <v>0.19119657080802199</v>
      </c>
      <c r="E5" s="31">
        <v>0.19</v>
      </c>
      <c r="F5" s="336">
        <v>0.24</v>
      </c>
      <c r="G5" s="32">
        <v>0.05</v>
      </c>
      <c r="H5" s="32">
        <f>F5-G5</f>
        <v>0.19</v>
      </c>
      <c r="I5" s="85">
        <f t="shared" si="0"/>
        <v>0.28999999999999998</v>
      </c>
      <c r="J5" s="346" t="s">
        <v>214</v>
      </c>
      <c r="K5" s="235" t="s">
        <v>214</v>
      </c>
      <c r="L5" s="33" t="s">
        <v>214</v>
      </c>
      <c r="M5" s="33" t="s">
        <v>6</v>
      </c>
    </row>
    <row r="6" spans="1:13" ht="26.25" x14ac:dyDescent="0.4">
      <c r="A6" s="65">
        <v>7406</v>
      </c>
      <c r="B6" s="274">
        <v>3</v>
      </c>
      <c r="C6" s="338" t="s">
        <v>7</v>
      </c>
      <c r="D6" s="30">
        <f>VLOOKUP(A6,'132'!$A$5:$BE$214,48,0)/100</f>
        <v>0.16600031417065397</v>
      </c>
      <c r="E6" s="31">
        <v>0.19</v>
      </c>
      <c r="F6" s="31">
        <v>0.14000000000000001</v>
      </c>
      <c r="G6" s="32">
        <v>0.06</v>
      </c>
      <c r="H6" s="32">
        <f>F6-G6</f>
        <v>8.0000000000000016E-2</v>
      </c>
      <c r="I6" s="85">
        <f t="shared" si="0"/>
        <v>0.2</v>
      </c>
      <c r="J6" s="346" t="s">
        <v>22</v>
      </c>
      <c r="K6" s="235" t="s">
        <v>22</v>
      </c>
      <c r="L6" s="33" t="s">
        <v>22</v>
      </c>
      <c r="M6" s="33" t="s">
        <v>22</v>
      </c>
    </row>
    <row r="7" spans="1:13" ht="26.25" x14ac:dyDescent="0.4">
      <c r="A7" s="65">
        <v>7406</v>
      </c>
      <c r="B7" s="274">
        <v>4</v>
      </c>
      <c r="C7" s="338" t="s">
        <v>8</v>
      </c>
      <c r="D7" s="30">
        <f>VLOOKUP(A7,'132'!$A$5:$BE$214,16,0)/100+VLOOKUP(A7,'132'!$A$5:$BE$214,17,0)/100</f>
        <v>3.2414354489484203E-2</v>
      </c>
      <c r="E7" s="31">
        <v>0.02</v>
      </c>
      <c r="F7" s="31">
        <v>0.02</v>
      </c>
      <c r="G7" s="32">
        <v>0.05</v>
      </c>
      <c r="H7" s="32">
        <f>IF((F7-G7)&lt;0,0,(F7-G7))</f>
        <v>0</v>
      </c>
      <c r="I7" s="85">
        <f t="shared" si="0"/>
        <v>7.0000000000000007E-2</v>
      </c>
      <c r="J7" s="346" t="s">
        <v>10</v>
      </c>
      <c r="K7" s="235" t="s">
        <v>10</v>
      </c>
      <c r="L7" s="33" t="s">
        <v>10</v>
      </c>
      <c r="M7" s="33" t="s">
        <v>10</v>
      </c>
    </row>
    <row r="8" spans="1:13" ht="27" thickBot="1" x14ac:dyDescent="0.45">
      <c r="A8" s="65">
        <v>7406</v>
      </c>
      <c r="B8" s="274">
        <v>5</v>
      </c>
      <c r="C8" s="338" t="s">
        <v>75</v>
      </c>
      <c r="D8" s="30">
        <f>VLOOKUP(A8,'132'!$A$5:$BE$214,45,0)/100+VLOOKUP(A8,'132'!$A$5:$BE$214,44,0)/100+VLOOKUP(A8,'132'!$A$5:$BE$214,43,0)/100+VLOOKUP(A8,'132'!$A$5:$BE$214,41,0)/100</f>
        <v>6.9826199888259971E-2</v>
      </c>
      <c r="E8" s="31">
        <v>7.0000000000000007E-2</v>
      </c>
      <c r="F8" s="31">
        <v>7.0000000000000007E-2</v>
      </c>
      <c r="G8" s="32">
        <v>0.05</v>
      </c>
      <c r="H8" s="32">
        <f>IF((F8-G8)&lt;0,0,(F8-G8))</f>
        <v>2.0000000000000004E-2</v>
      </c>
      <c r="I8" s="85">
        <f t="shared" si="0"/>
        <v>0.12000000000000001</v>
      </c>
      <c r="J8" s="346"/>
      <c r="K8" s="235"/>
      <c r="L8" s="33"/>
      <c r="M8" s="33"/>
    </row>
    <row r="9" spans="1:13" ht="27" thickBot="1" x14ac:dyDescent="0.45">
      <c r="A9" s="65">
        <v>7406</v>
      </c>
      <c r="B9" s="274">
        <v>16144</v>
      </c>
      <c r="C9" s="356" t="s">
        <v>13</v>
      </c>
      <c r="D9" s="62">
        <f>SUM(D3:D8)</f>
        <v>1.000060179401562</v>
      </c>
      <c r="E9" s="239">
        <f t="shared" ref="E9" si="1">SUM(E3:E8)</f>
        <v>1</v>
      </c>
      <c r="F9" s="239">
        <v>1</v>
      </c>
      <c r="G9" s="36"/>
      <c r="H9" s="32"/>
      <c r="I9" s="85"/>
      <c r="J9" s="346"/>
      <c r="K9" s="235"/>
      <c r="L9" s="33"/>
      <c r="M9" s="33"/>
    </row>
    <row r="10" spans="1:13" ht="27" thickBot="1" x14ac:dyDescent="0.45">
      <c r="A10" s="65">
        <v>7406</v>
      </c>
      <c r="B10" s="274">
        <v>7</v>
      </c>
      <c r="C10" s="340" t="s">
        <v>14</v>
      </c>
      <c r="D10" s="30">
        <f>VLOOKUP(A10,'132'!$A$5:$BE$214,11,0)/100</f>
        <v>0.14323218660041301</v>
      </c>
      <c r="E10" s="31">
        <v>0.11</v>
      </c>
      <c r="F10" s="31">
        <v>0.11</v>
      </c>
      <c r="G10" s="39">
        <v>0.06</v>
      </c>
      <c r="H10" s="39">
        <f>F10-G10</f>
        <v>0.05</v>
      </c>
      <c r="I10" s="207">
        <f>F10+G10</f>
        <v>0.16999999999999998</v>
      </c>
      <c r="J10" s="347" t="s">
        <v>15</v>
      </c>
      <c r="K10" s="236" t="s">
        <v>15</v>
      </c>
      <c r="L10" s="40" t="s">
        <v>15</v>
      </c>
      <c r="M10" s="40" t="s">
        <v>15</v>
      </c>
    </row>
    <row r="11" spans="1:13" ht="18" x14ac:dyDescent="0.25">
      <c r="B11" s="48" t="s">
        <v>16</v>
      </c>
      <c r="C11" s="58" t="s">
        <v>174</v>
      </c>
      <c r="D11" s="59"/>
      <c r="E11" s="59"/>
    </row>
    <row r="12" spans="1:13" ht="18" x14ac:dyDescent="0.25">
      <c r="B12" s="48" t="s">
        <v>74</v>
      </c>
      <c r="C12" s="58" t="s">
        <v>541</v>
      </c>
      <c r="D12" s="59"/>
      <c r="E12" s="59"/>
    </row>
    <row r="14" spans="1:13" s="65" customFormat="1" x14ac:dyDescent="0.2">
      <c r="A14" s="71"/>
      <c r="B14" s="71"/>
    </row>
    <row r="15" spans="1:13" s="65" customFormat="1" x14ac:dyDescent="0.2">
      <c r="A15" s="71"/>
      <c r="B15" s="71"/>
      <c r="C15" s="251" t="s">
        <v>254</v>
      </c>
    </row>
    <row r="16" spans="1:13" s="65" customFormat="1" x14ac:dyDescent="0.2">
      <c r="A16" s="71"/>
      <c r="B16" s="71"/>
      <c r="C16" s="251" t="s">
        <v>276</v>
      </c>
    </row>
    <row r="17" spans="1:4" s="65" customFormat="1" x14ac:dyDescent="0.2">
      <c r="A17" s="71"/>
      <c r="B17" s="71"/>
      <c r="C17" s="251" t="s">
        <v>255</v>
      </c>
    </row>
    <row r="18" spans="1:4" s="65" customFormat="1" x14ac:dyDescent="0.2">
      <c r="A18" s="71"/>
      <c r="B18" s="71"/>
      <c r="C18" s="251" t="s">
        <v>256</v>
      </c>
    </row>
    <row r="19" spans="1:4" s="65" customFormat="1" x14ac:dyDescent="0.2">
      <c r="A19" s="71"/>
      <c r="B19" s="71"/>
      <c r="C19" s="251" t="s">
        <v>257</v>
      </c>
    </row>
    <row r="20" spans="1:4" s="65" customFormat="1" x14ac:dyDescent="0.2">
      <c r="A20" s="71"/>
      <c r="B20" s="71"/>
      <c r="C20" s="251" t="s">
        <v>258</v>
      </c>
    </row>
    <row r="21" spans="1:4" s="65" customFormat="1" x14ac:dyDescent="0.2">
      <c r="A21" s="71"/>
      <c r="B21" s="71"/>
      <c r="C21" s="251" t="s">
        <v>235</v>
      </c>
    </row>
    <row r="22" spans="1:4" s="65" customFormat="1" x14ac:dyDescent="0.2">
      <c r="A22" s="71"/>
      <c r="B22" s="71"/>
      <c r="C22" s="251" t="s">
        <v>277</v>
      </c>
    </row>
    <row r="23" spans="1:4" s="65" customFormat="1" x14ac:dyDescent="0.2">
      <c r="A23" s="71"/>
      <c r="B23" s="71"/>
      <c r="C23" s="251" t="s">
        <v>259</v>
      </c>
    </row>
    <row r="24" spans="1:4" x14ac:dyDescent="0.2">
      <c r="C24" s="251" t="s">
        <v>260</v>
      </c>
      <c r="D24" s="65"/>
    </row>
    <row r="25" spans="1:4" x14ac:dyDescent="0.2">
      <c r="C25" s="251" t="s">
        <v>278</v>
      </c>
      <c r="D25" s="65"/>
    </row>
    <row r="26" spans="1:4" x14ac:dyDescent="0.2">
      <c r="C26" s="251" t="s">
        <v>261</v>
      </c>
      <c r="D26" s="65"/>
    </row>
    <row r="27" spans="1:4" x14ac:dyDescent="0.2">
      <c r="C27" s="251" t="s">
        <v>262</v>
      </c>
      <c r="D27" s="65"/>
    </row>
    <row r="28" spans="1:4" x14ac:dyDescent="0.2">
      <c r="C28" s="251" t="s">
        <v>273</v>
      </c>
      <c r="D28" s="65"/>
    </row>
    <row r="29" spans="1:4" x14ac:dyDescent="0.2">
      <c r="C29" s="251" t="s">
        <v>279</v>
      </c>
      <c r="D29" s="65"/>
    </row>
    <row r="30" spans="1:4" x14ac:dyDescent="0.2">
      <c r="C30" s="251" t="s">
        <v>263</v>
      </c>
      <c r="D30" s="65"/>
    </row>
    <row r="31" spans="1:4" x14ac:dyDescent="0.2">
      <c r="C31" s="251" t="s">
        <v>274</v>
      </c>
      <c r="D31" s="65"/>
    </row>
    <row r="32" spans="1:4" x14ac:dyDescent="0.2">
      <c r="C32" s="251" t="s">
        <v>264</v>
      </c>
      <c r="D32" s="65"/>
    </row>
    <row r="33" spans="3:4" x14ac:dyDescent="0.2">
      <c r="C33" s="251" t="s">
        <v>265</v>
      </c>
      <c r="D33" s="65"/>
    </row>
    <row r="34" spans="3:4" x14ac:dyDescent="0.2">
      <c r="C34" s="251" t="s">
        <v>275</v>
      </c>
      <c r="D34" s="65"/>
    </row>
    <row r="35" spans="3:4" x14ac:dyDescent="0.2">
      <c r="C35" s="251" t="s">
        <v>266</v>
      </c>
      <c r="D35" s="65"/>
    </row>
    <row r="36" spans="3:4" x14ac:dyDescent="0.2">
      <c r="C36" s="251" t="s">
        <v>267</v>
      </c>
      <c r="D36" s="65"/>
    </row>
    <row r="37" spans="3:4" x14ac:dyDescent="0.2">
      <c r="C37" s="251" t="s">
        <v>268</v>
      </c>
      <c r="D37" s="65"/>
    </row>
    <row r="38" spans="3:4" ht="15" x14ac:dyDescent="0.2">
      <c r="C38" s="251" t="s">
        <v>280</v>
      </c>
      <c r="D38" s="65"/>
    </row>
    <row r="39" spans="3:4" x14ac:dyDescent="0.2">
      <c r="C39" s="251" t="s">
        <v>269</v>
      </c>
      <c r="D39" s="65"/>
    </row>
    <row r="40" spans="3:4" x14ac:dyDescent="0.2">
      <c r="C40" s="251" t="s">
        <v>270</v>
      </c>
      <c r="D40" s="65"/>
    </row>
    <row r="41" spans="3:4" x14ac:dyDescent="0.2">
      <c r="C41" s="251" t="s">
        <v>271</v>
      </c>
      <c r="D41" s="65"/>
    </row>
    <row r="42" spans="3:4" x14ac:dyDescent="0.2">
      <c r="C42" s="251" t="s">
        <v>272</v>
      </c>
      <c r="D42" s="65"/>
    </row>
    <row r="43" spans="3:4" x14ac:dyDescent="0.2">
      <c r="C43" s="251" t="s">
        <v>281</v>
      </c>
      <c r="D43" s="65"/>
    </row>
    <row r="44" spans="3:4" x14ac:dyDescent="0.2">
      <c r="C44" s="65"/>
      <c r="D44" s="65"/>
    </row>
    <row r="45" spans="3:4" x14ac:dyDescent="0.2">
      <c r="C45" s="65"/>
      <c r="D45" s="65"/>
    </row>
    <row r="46" spans="3:4" x14ac:dyDescent="0.2">
      <c r="C46" s="334" t="s">
        <v>549</v>
      </c>
    </row>
    <row r="47" spans="3:4" x14ac:dyDescent="0.2">
      <c r="C47" s="334"/>
    </row>
    <row r="48" spans="3:4" x14ac:dyDescent="0.2">
      <c r="C48" s="334" t="s">
        <v>550</v>
      </c>
    </row>
    <row r="49" spans="1:3" x14ac:dyDescent="0.2">
      <c r="C49" s="334"/>
    </row>
    <row r="50" spans="1:3" x14ac:dyDescent="0.2">
      <c r="C50" s="334" t="s">
        <v>551</v>
      </c>
    </row>
    <row r="51" spans="1:3" x14ac:dyDescent="0.2">
      <c r="C51" s="334"/>
    </row>
    <row r="52" spans="1:3" x14ac:dyDescent="0.2">
      <c r="C52" s="334" t="s">
        <v>552</v>
      </c>
    </row>
    <row r="53" spans="1:3" s="384" customFormat="1" x14ac:dyDescent="0.2">
      <c r="A53" s="384" t="s">
        <v>553</v>
      </c>
    </row>
  </sheetData>
  <mergeCells count="1">
    <mergeCell ref="A53:XFD53"/>
  </mergeCells>
  <pageMargins left="0.7" right="0.7" top="0.75" bottom="0.75" header="0.3" footer="0.3"/>
  <pageSetup paperSize="9" scale="2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view="pageBreakPreview" topLeftCell="C6" zoomScale="55" zoomScaleNormal="70" zoomScaleSheetLayoutView="55" workbookViewId="0">
      <selection activeCell="A50" sqref="A50:XFD50"/>
    </sheetView>
  </sheetViews>
  <sheetFormatPr defaultRowHeight="14.25" x14ac:dyDescent="0.2"/>
  <cols>
    <col min="1" max="1" width="9" style="47" hidden="1" customWidth="1"/>
    <col min="2" max="2" width="20.125" hidden="1" customWidth="1"/>
    <col min="3" max="3" width="25.125" customWidth="1"/>
    <col min="4" max="4" width="45.875" bestFit="1" customWidth="1"/>
    <col min="5" max="5" width="45.875" style="65" customWidth="1"/>
    <col min="6" max="6" width="39.375" style="65" customWidth="1"/>
    <col min="7" max="7" width="33.375" bestFit="1" customWidth="1"/>
    <col min="8" max="9" width="45.25" bestFit="1" customWidth="1"/>
    <col min="10" max="10" width="121.125" style="65" bestFit="1" customWidth="1"/>
    <col min="11" max="11" width="121.125" style="65" hidden="1" customWidth="1"/>
    <col min="12" max="12" width="86.375" style="65" hidden="1" customWidth="1"/>
    <col min="13" max="13" width="86.375" hidden="1" customWidth="1"/>
  </cols>
  <sheetData>
    <row r="1" spans="1:13" ht="27" thickBot="1" x14ac:dyDescent="0.45">
      <c r="B1" s="51">
        <v>9492</v>
      </c>
      <c r="C1" s="293" t="s">
        <v>102</v>
      </c>
    </row>
    <row r="2" spans="1:13" ht="25.5" x14ac:dyDescent="0.35">
      <c r="A2" s="237"/>
      <c r="B2" s="277"/>
      <c r="C2" s="342" t="s">
        <v>0</v>
      </c>
      <c r="D2" s="342" t="s">
        <v>504</v>
      </c>
      <c r="E2" s="342" t="s">
        <v>508</v>
      </c>
      <c r="F2" s="342" t="s">
        <v>510</v>
      </c>
      <c r="G2" s="342" t="s">
        <v>173</v>
      </c>
      <c r="H2" s="343" t="s">
        <v>171</v>
      </c>
      <c r="I2" s="344" t="s">
        <v>172</v>
      </c>
      <c r="J2" s="342" t="s">
        <v>505</v>
      </c>
      <c r="K2" s="199" t="s">
        <v>247</v>
      </c>
      <c r="L2" s="54" t="s">
        <v>241</v>
      </c>
      <c r="M2" s="27" t="s">
        <v>2</v>
      </c>
    </row>
    <row r="3" spans="1:13" ht="26.25" x14ac:dyDescent="0.4">
      <c r="A3" s="238">
        <v>9492</v>
      </c>
      <c r="B3" s="278">
        <v>1</v>
      </c>
      <c r="C3" s="338" t="s">
        <v>3</v>
      </c>
      <c r="D3" s="30">
        <f>VLOOKUP(A3,'132'!$A$5:$BE$214,3,0)/100</f>
        <v>0.469362164909507</v>
      </c>
      <c r="E3" s="30">
        <v>0.46</v>
      </c>
      <c r="F3" s="294">
        <v>0.48</v>
      </c>
      <c r="G3" s="32">
        <v>0.06</v>
      </c>
      <c r="H3" s="32">
        <f>F3-G3</f>
        <v>0.42</v>
      </c>
      <c r="I3" s="85">
        <f>F3+G3</f>
        <v>0.54</v>
      </c>
      <c r="J3" s="36" t="s">
        <v>512</v>
      </c>
      <c r="K3" s="235" t="s">
        <v>212</v>
      </c>
      <c r="L3" s="33" t="s">
        <v>212</v>
      </c>
      <c r="M3" s="49" t="s">
        <v>204</v>
      </c>
    </row>
    <row r="4" spans="1:13" ht="51.75" x14ac:dyDescent="0.4">
      <c r="A4" s="238">
        <v>9492</v>
      </c>
      <c r="B4" s="278">
        <v>2</v>
      </c>
      <c r="C4" s="338" t="s">
        <v>5</v>
      </c>
      <c r="D4" s="30">
        <f>VLOOKUP(A4,'132'!$A$5:$BE$214,47,0)/100</f>
        <v>0.21504248581184299</v>
      </c>
      <c r="E4" s="30">
        <v>0.21</v>
      </c>
      <c r="F4" s="30">
        <v>0.21</v>
      </c>
      <c r="G4" s="34">
        <v>0.05</v>
      </c>
      <c r="H4" s="32">
        <f>F4-G4</f>
        <v>0.15999999999999998</v>
      </c>
      <c r="I4" s="85">
        <f>F4+G4</f>
        <v>0.26</v>
      </c>
      <c r="J4" s="36" t="s">
        <v>242</v>
      </c>
      <c r="K4" s="235" t="s">
        <v>6</v>
      </c>
      <c r="L4" s="33" t="s">
        <v>6</v>
      </c>
      <c r="M4" s="49" t="s">
        <v>144</v>
      </c>
    </row>
    <row r="5" spans="1:13" ht="51.75" x14ac:dyDescent="0.4">
      <c r="A5" s="238">
        <v>9492</v>
      </c>
      <c r="B5" s="278">
        <v>3</v>
      </c>
      <c r="C5" s="338" t="s">
        <v>21</v>
      </c>
      <c r="D5" s="30">
        <f>VLOOKUP(A5,'132'!$A$5:$BE$214,48,0)/100</f>
        <v>0.277421528519116</v>
      </c>
      <c r="E5" s="30">
        <v>0.26</v>
      </c>
      <c r="F5" s="30">
        <v>0.26</v>
      </c>
      <c r="G5" s="32">
        <v>0.06</v>
      </c>
      <c r="H5" s="32">
        <f>F5-G5</f>
        <v>0.2</v>
      </c>
      <c r="I5" s="85">
        <f>F5+G5</f>
        <v>0.32</v>
      </c>
      <c r="J5" s="36" t="s">
        <v>513</v>
      </c>
      <c r="K5" s="235" t="s">
        <v>143</v>
      </c>
      <c r="L5" s="33" t="s">
        <v>143</v>
      </c>
      <c r="M5" s="49" t="s">
        <v>145</v>
      </c>
    </row>
    <row r="6" spans="1:13" ht="26.25" x14ac:dyDescent="0.4">
      <c r="A6" s="238">
        <v>9492</v>
      </c>
      <c r="B6" s="278">
        <v>4</v>
      </c>
      <c r="C6" s="338" t="s">
        <v>8</v>
      </c>
      <c r="D6" s="30">
        <f>VLOOKUP(A6,'132'!$A$5:$BE$214,16,0)/100+VLOOKUP(A6,'132'!$A$5:$BE$214,17,0)/100</f>
        <v>3.98613885102541E-2</v>
      </c>
      <c r="E6" s="30">
        <v>0.05</v>
      </c>
      <c r="F6" s="30">
        <v>0.05</v>
      </c>
      <c r="G6" s="32">
        <v>0.05</v>
      </c>
      <c r="H6" s="32">
        <f>IF((F6-G6)&lt;0,0,(F6-G6))</f>
        <v>0</v>
      </c>
      <c r="I6" s="85">
        <f>F6+G6</f>
        <v>0.1</v>
      </c>
      <c r="J6" s="36" t="s">
        <v>10</v>
      </c>
      <c r="K6" s="235" t="s">
        <v>10</v>
      </c>
      <c r="L6" s="33" t="s">
        <v>10</v>
      </c>
      <c r="M6" s="49" t="s">
        <v>23</v>
      </c>
    </row>
    <row r="7" spans="1:13" ht="27" thickBot="1" x14ac:dyDescent="0.45">
      <c r="A7" s="238">
        <v>9492</v>
      </c>
      <c r="B7" s="278">
        <v>5</v>
      </c>
      <c r="C7" s="338" t="s">
        <v>11</v>
      </c>
      <c r="D7" s="30">
        <f>VLOOKUP(A7,'132'!$A$5:$BE$214,45,0)/100+VLOOKUP(A7,'132'!$A$5:$BE$214,44,0)/100+VLOOKUP(A7,'132'!$A$5:$BE$214,43,0)/100+VLOOKUP(A7,'132'!$A$5:$BE$214,41,0)/100</f>
        <v>0</v>
      </c>
      <c r="E7" s="30">
        <v>0.02</v>
      </c>
      <c r="F7" s="30">
        <v>0.02</v>
      </c>
      <c r="G7" s="32">
        <v>0.05</v>
      </c>
      <c r="H7" s="32">
        <f>IF((F7-G7)&lt;0,0,(F7-G7))</f>
        <v>0</v>
      </c>
      <c r="I7" s="85">
        <f>F7+G7</f>
        <v>7.0000000000000007E-2</v>
      </c>
      <c r="J7" s="36"/>
      <c r="K7" s="235"/>
      <c r="L7" s="33"/>
      <c r="M7" s="32"/>
    </row>
    <row r="8" spans="1:13" ht="27" thickBot="1" x14ac:dyDescent="0.45">
      <c r="A8" s="238"/>
      <c r="B8" s="278"/>
      <c r="C8" s="356" t="s">
        <v>13</v>
      </c>
      <c r="D8" s="62">
        <f>SUM(D3:D7)</f>
        <v>1.00168756775072</v>
      </c>
      <c r="E8" s="239">
        <f t="shared" ref="E8:F8" si="0">SUM(E3:E7)</f>
        <v>1</v>
      </c>
      <c r="F8" s="239">
        <f t="shared" si="0"/>
        <v>1.02</v>
      </c>
      <c r="G8" s="36"/>
      <c r="H8" s="32"/>
      <c r="I8" s="85"/>
      <c r="J8" s="36"/>
      <c r="K8" s="235"/>
      <c r="L8" s="33"/>
      <c r="M8" s="32"/>
    </row>
    <row r="9" spans="1:13" ht="27" thickBot="1" x14ac:dyDescent="0.45">
      <c r="A9" s="22">
        <v>9492</v>
      </c>
      <c r="B9" s="279">
        <v>7</v>
      </c>
      <c r="C9" s="340" t="s">
        <v>24</v>
      </c>
      <c r="D9" s="30">
        <f>VLOOKUP(A9,'132'!$A$5:$BE$214,11,0)/100</f>
        <v>0.22292719873660802</v>
      </c>
      <c r="E9" s="38">
        <v>0.19</v>
      </c>
      <c r="F9" s="38">
        <v>0.19</v>
      </c>
      <c r="G9" s="39">
        <v>0.06</v>
      </c>
      <c r="H9" s="39">
        <f>IF((F9-G9)&gt;0%,(F9-G9),0%)</f>
        <v>0.13</v>
      </c>
      <c r="I9" s="207">
        <f>F9+G9</f>
        <v>0.25</v>
      </c>
      <c r="J9" s="36" t="s">
        <v>517</v>
      </c>
      <c r="K9" s="236" t="s">
        <v>15</v>
      </c>
      <c r="L9" s="40" t="s">
        <v>15</v>
      </c>
      <c r="M9" s="49" t="s">
        <v>25</v>
      </c>
    </row>
    <row r="10" spans="1:13" x14ac:dyDescent="0.2">
      <c r="B10" t="s">
        <v>16</v>
      </c>
      <c r="C10" s="3" t="s">
        <v>44</v>
      </c>
    </row>
    <row r="11" spans="1:13" x14ac:dyDescent="0.2">
      <c r="C11" s="48" t="s">
        <v>542</v>
      </c>
    </row>
    <row r="12" spans="1:13" s="65" customFormat="1" x14ac:dyDescent="0.2">
      <c r="C12" s="48"/>
    </row>
    <row r="13" spans="1:13" s="65" customFormat="1" x14ac:dyDescent="0.2">
      <c r="A13" s="71"/>
      <c r="B13" s="71"/>
      <c r="C13" s="251" t="s">
        <v>254</v>
      </c>
    </row>
    <row r="14" spans="1:13" s="65" customFormat="1" x14ac:dyDescent="0.2">
      <c r="A14" s="71"/>
      <c r="B14" s="71"/>
      <c r="C14" s="251" t="s">
        <v>276</v>
      </c>
    </row>
    <row r="15" spans="1:13" s="65" customFormat="1" x14ac:dyDescent="0.2">
      <c r="A15" s="71"/>
      <c r="B15" s="71"/>
      <c r="C15" s="251" t="s">
        <v>255</v>
      </c>
    </row>
    <row r="16" spans="1:13" s="65" customFormat="1" x14ac:dyDescent="0.2">
      <c r="A16" s="71"/>
      <c r="B16" s="71"/>
      <c r="C16" s="251" t="s">
        <v>256</v>
      </c>
    </row>
    <row r="17" spans="1:4" s="65" customFormat="1" x14ac:dyDescent="0.2">
      <c r="A17" s="71"/>
      <c r="B17" s="71"/>
      <c r="C17" s="251" t="s">
        <v>257</v>
      </c>
    </row>
    <row r="18" spans="1:4" s="65" customFormat="1" x14ac:dyDescent="0.2">
      <c r="A18" s="71"/>
      <c r="B18" s="71"/>
      <c r="C18" s="251" t="s">
        <v>258</v>
      </c>
    </row>
    <row r="19" spans="1:4" s="65" customFormat="1" x14ac:dyDescent="0.2">
      <c r="A19" s="71"/>
      <c r="B19" s="71"/>
      <c r="C19" s="251" t="s">
        <v>235</v>
      </c>
    </row>
    <row r="20" spans="1:4" s="65" customFormat="1" x14ac:dyDescent="0.2">
      <c r="A20" s="71"/>
      <c r="B20" s="71"/>
      <c r="C20" s="251" t="s">
        <v>277</v>
      </c>
    </row>
    <row r="21" spans="1:4" s="65" customFormat="1" x14ac:dyDescent="0.2">
      <c r="A21" s="71"/>
      <c r="B21" s="71"/>
      <c r="C21" s="251" t="s">
        <v>259</v>
      </c>
    </row>
    <row r="22" spans="1:4" s="65" customFormat="1" x14ac:dyDescent="0.2">
      <c r="A22" s="71"/>
      <c r="B22" s="71"/>
      <c r="C22" s="251" t="s">
        <v>260</v>
      </c>
    </row>
    <row r="23" spans="1:4" x14ac:dyDescent="0.2">
      <c r="C23" s="251" t="s">
        <v>278</v>
      </c>
      <c r="D23" s="65"/>
    </row>
    <row r="24" spans="1:4" x14ac:dyDescent="0.2">
      <c r="C24" s="251" t="s">
        <v>261</v>
      </c>
      <c r="D24" s="65"/>
    </row>
    <row r="25" spans="1:4" x14ac:dyDescent="0.2">
      <c r="C25" s="251" t="s">
        <v>262</v>
      </c>
      <c r="D25" s="65"/>
    </row>
    <row r="26" spans="1:4" x14ac:dyDescent="0.2">
      <c r="C26" s="251" t="s">
        <v>273</v>
      </c>
      <c r="D26" s="65"/>
    </row>
    <row r="27" spans="1:4" x14ac:dyDescent="0.2">
      <c r="C27" s="251" t="s">
        <v>279</v>
      </c>
      <c r="D27" s="65"/>
    </row>
    <row r="28" spans="1:4" x14ac:dyDescent="0.2">
      <c r="C28" s="251" t="s">
        <v>263</v>
      </c>
      <c r="D28" s="65"/>
    </row>
    <row r="29" spans="1:4" x14ac:dyDescent="0.2">
      <c r="C29" s="251" t="s">
        <v>274</v>
      </c>
      <c r="D29" s="65"/>
    </row>
    <row r="30" spans="1:4" x14ac:dyDescent="0.2">
      <c r="C30" s="251" t="s">
        <v>264</v>
      </c>
      <c r="D30" s="65"/>
    </row>
    <row r="31" spans="1:4" x14ac:dyDescent="0.2">
      <c r="C31" s="251" t="s">
        <v>265</v>
      </c>
      <c r="D31" s="65"/>
    </row>
    <row r="32" spans="1:4" x14ac:dyDescent="0.2">
      <c r="C32" s="251" t="s">
        <v>275</v>
      </c>
      <c r="D32" s="65"/>
    </row>
    <row r="33" spans="3:4" x14ac:dyDescent="0.2">
      <c r="C33" s="251" t="s">
        <v>266</v>
      </c>
      <c r="D33" s="65"/>
    </row>
    <row r="34" spans="3:4" x14ac:dyDescent="0.2">
      <c r="C34" s="251" t="s">
        <v>267</v>
      </c>
      <c r="D34" s="65"/>
    </row>
    <row r="35" spans="3:4" x14ac:dyDescent="0.2">
      <c r="C35" s="251" t="s">
        <v>268</v>
      </c>
      <c r="D35" s="65"/>
    </row>
    <row r="36" spans="3:4" ht="15" x14ac:dyDescent="0.2">
      <c r="C36" s="251" t="s">
        <v>280</v>
      </c>
      <c r="D36" s="65"/>
    </row>
    <row r="37" spans="3:4" x14ac:dyDescent="0.2">
      <c r="C37" s="251" t="s">
        <v>269</v>
      </c>
      <c r="D37" s="65"/>
    </row>
    <row r="38" spans="3:4" x14ac:dyDescent="0.2">
      <c r="C38" s="251" t="s">
        <v>270</v>
      </c>
      <c r="D38" s="65"/>
    </row>
    <row r="39" spans="3:4" x14ac:dyDescent="0.2">
      <c r="C39" s="251" t="s">
        <v>271</v>
      </c>
      <c r="D39" s="65"/>
    </row>
    <row r="40" spans="3:4" x14ac:dyDescent="0.2">
      <c r="C40" s="251" t="s">
        <v>272</v>
      </c>
      <c r="D40" s="65"/>
    </row>
    <row r="41" spans="3:4" x14ac:dyDescent="0.2">
      <c r="C41" s="251" t="s">
        <v>281</v>
      </c>
      <c r="D41" s="65"/>
    </row>
    <row r="43" spans="3:4" x14ac:dyDescent="0.2">
      <c r="C43" s="334" t="s">
        <v>549</v>
      </c>
    </row>
    <row r="44" spans="3:4" x14ac:dyDescent="0.2">
      <c r="C44" s="334"/>
    </row>
    <row r="45" spans="3:4" x14ac:dyDescent="0.2">
      <c r="C45" s="334" t="s">
        <v>550</v>
      </c>
    </row>
    <row r="46" spans="3:4" x14ac:dyDescent="0.2">
      <c r="C46" s="334"/>
    </row>
    <row r="47" spans="3:4" x14ac:dyDescent="0.2">
      <c r="C47" s="334" t="s">
        <v>551</v>
      </c>
    </row>
    <row r="48" spans="3:4" x14ac:dyDescent="0.2">
      <c r="C48" s="334"/>
    </row>
    <row r="49" spans="1:3" x14ac:dyDescent="0.2">
      <c r="C49" s="334" t="s">
        <v>552</v>
      </c>
    </row>
    <row r="50" spans="1:3" s="382" customFormat="1" x14ac:dyDescent="0.2">
      <c r="A50" s="382" t="s">
        <v>553</v>
      </c>
    </row>
  </sheetData>
  <mergeCells count="1">
    <mergeCell ref="A50:XFD50"/>
  </mergeCells>
  <pageMargins left="0.7" right="0.7" top="0.75" bottom="0.75" header="0.3" footer="0.3"/>
  <pageSetup paperSize="9" scale="23"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rightToLeft="1" view="pageBreakPreview" topLeftCell="C22" zoomScale="70" zoomScaleNormal="55" zoomScaleSheetLayoutView="70" workbookViewId="0">
      <selection activeCell="F32" sqref="F32"/>
    </sheetView>
  </sheetViews>
  <sheetFormatPr defaultRowHeight="14.25" x14ac:dyDescent="0.2"/>
  <cols>
    <col min="1" max="1" width="9" style="61" hidden="1" customWidth="1"/>
    <col min="2" max="2" width="9.5" style="47" hidden="1" customWidth="1"/>
    <col min="3" max="3" width="32.5" style="47" bestFit="1" customWidth="1"/>
    <col min="4" max="4" width="47.75" style="47" customWidth="1"/>
    <col min="5" max="5" width="47.75" style="65" customWidth="1"/>
    <col min="6" max="6" width="35.5" style="65" bestFit="1" customWidth="1"/>
    <col min="7" max="7" width="33.25" style="47" customWidth="1"/>
    <col min="8" max="9" width="43" style="47" customWidth="1"/>
    <col min="10" max="10" width="32.125" style="47" hidden="1" customWidth="1"/>
    <col min="11" max="11" width="84.75" style="65" customWidth="1"/>
    <col min="12" max="13" width="84.75" style="65" hidden="1" customWidth="1"/>
    <col min="14" max="14" width="62.625" style="47" hidden="1" customWidth="1"/>
    <col min="15" max="16384" width="9" style="47"/>
  </cols>
  <sheetData>
    <row r="1" spans="1:14" ht="24" thickBot="1" x14ac:dyDescent="0.4">
      <c r="C1" s="166" t="s">
        <v>184</v>
      </c>
    </row>
    <row r="2" spans="1:14" ht="25.5" x14ac:dyDescent="0.35">
      <c r="A2" s="203"/>
      <c r="B2" s="277"/>
      <c r="C2" s="342" t="s">
        <v>0</v>
      </c>
      <c r="D2" s="342" t="s">
        <v>504</v>
      </c>
      <c r="E2" s="342" t="s">
        <v>508</v>
      </c>
      <c r="F2" s="342" t="s">
        <v>510</v>
      </c>
      <c r="G2" s="357" t="s">
        <v>173</v>
      </c>
      <c r="H2" s="358" t="s">
        <v>171</v>
      </c>
      <c r="I2" s="359" t="s">
        <v>172</v>
      </c>
      <c r="J2" s="342" t="s">
        <v>73</v>
      </c>
      <c r="K2" s="342" t="s">
        <v>505</v>
      </c>
      <c r="L2" s="199" t="s">
        <v>247</v>
      </c>
      <c r="M2" s="28" t="s">
        <v>241</v>
      </c>
      <c r="N2" s="28" t="s">
        <v>2</v>
      </c>
    </row>
    <row r="3" spans="1:14" ht="51" x14ac:dyDescent="0.35">
      <c r="A3" s="205">
        <v>7899</v>
      </c>
      <c r="B3" s="278">
        <v>1</v>
      </c>
      <c r="C3" s="360"/>
      <c r="D3" s="360"/>
      <c r="E3" s="360"/>
      <c r="F3" s="360"/>
      <c r="G3" s="361"/>
      <c r="H3" s="362"/>
      <c r="I3" s="363"/>
      <c r="J3" s="360"/>
      <c r="K3" s="360"/>
      <c r="L3" s="200" t="s">
        <v>215</v>
      </c>
      <c r="M3" s="49" t="s">
        <v>215</v>
      </c>
      <c r="N3" s="49" t="s">
        <v>204</v>
      </c>
    </row>
    <row r="4" spans="1:14" ht="26.25" x14ac:dyDescent="0.4">
      <c r="A4" s="205">
        <v>7899</v>
      </c>
      <c r="B4" s="278">
        <v>2</v>
      </c>
      <c r="C4" s="29" t="s">
        <v>3</v>
      </c>
      <c r="D4" s="30">
        <f>VLOOKUP(A3,'132'!$A$5:$BE$214,3,0)/100</f>
        <v>0.48706582513791197</v>
      </c>
      <c r="E4" s="32">
        <v>0.46</v>
      </c>
      <c r="F4" s="292">
        <v>0.48</v>
      </c>
      <c r="G4" s="32">
        <v>0.06</v>
      </c>
      <c r="H4" s="32">
        <f>F4-G4</f>
        <v>0.42</v>
      </c>
      <c r="I4" s="85">
        <f>F4+G4</f>
        <v>0.54</v>
      </c>
      <c r="J4" s="32" t="s">
        <v>19</v>
      </c>
      <c r="K4" s="33" t="s">
        <v>512</v>
      </c>
      <c r="L4" s="200" t="s">
        <v>6</v>
      </c>
      <c r="M4" s="49" t="s">
        <v>6</v>
      </c>
      <c r="N4" s="49" t="s">
        <v>6</v>
      </c>
    </row>
    <row r="5" spans="1:14" ht="51.75" x14ac:dyDescent="0.4">
      <c r="A5" s="205">
        <v>7899</v>
      </c>
      <c r="B5" s="278">
        <v>3</v>
      </c>
      <c r="C5" s="29" t="s">
        <v>5</v>
      </c>
      <c r="D5" s="30">
        <f>VLOOKUP(A4,'132'!$A$5:$BE$214,47,0)/100</f>
        <v>0.195745692906584</v>
      </c>
      <c r="E5" s="32">
        <v>0.2</v>
      </c>
      <c r="F5" s="292">
        <v>0.49</v>
      </c>
      <c r="G5" s="34">
        <v>0.05</v>
      </c>
      <c r="H5" s="32">
        <f>F5-G5</f>
        <v>0.44</v>
      </c>
      <c r="I5" s="85">
        <f>F5+G5</f>
        <v>0.54</v>
      </c>
      <c r="J5" s="34" t="s">
        <v>41</v>
      </c>
      <c r="K5" s="33" t="s">
        <v>242</v>
      </c>
      <c r="L5" s="200" t="s">
        <v>250</v>
      </c>
      <c r="M5" s="49" t="s">
        <v>143</v>
      </c>
      <c r="N5" s="49" t="s">
        <v>141</v>
      </c>
    </row>
    <row r="6" spans="1:14" ht="26.25" x14ac:dyDescent="0.4">
      <c r="A6" s="205">
        <v>7899</v>
      </c>
      <c r="B6" s="278">
        <v>4</v>
      </c>
      <c r="C6" s="29" t="s">
        <v>7</v>
      </c>
      <c r="D6" s="30">
        <f>VLOOKUP(A5,'132'!$A$5:$BE$214,48,0)/100</f>
        <v>0.28462377178190601</v>
      </c>
      <c r="E6" s="32">
        <v>0.28000000000000003</v>
      </c>
      <c r="F6" s="292">
        <v>0.08</v>
      </c>
      <c r="G6" s="32">
        <v>0.06</v>
      </c>
      <c r="H6" s="32">
        <f>F6-G6</f>
        <v>2.0000000000000004E-2</v>
      </c>
      <c r="I6" s="85">
        <f>F6+G6</f>
        <v>0.14000000000000001</v>
      </c>
      <c r="J6" s="32" t="s">
        <v>4</v>
      </c>
      <c r="K6" s="33" t="s">
        <v>513</v>
      </c>
      <c r="L6" s="200" t="s">
        <v>10</v>
      </c>
      <c r="M6" s="49" t="s">
        <v>10</v>
      </c>
      <c r="N6" s="49" t="s">
        <v>10</v>
      </c>
    </row>
    <row r="7" spans="1:14" ht="26.25" x14ac:dyDescent="0.4">
      <c r="A7" s="205">
        <v>7899</v>
      </c>
      <c r="B7" s="278">
        <v>5</v>
      </c>
      <c r="C7" s="29" t="s">
        <v>8</v>
      </c>
      <c r="D7" s="30">
        <f>VLOOKUP(A6,'132'!$A$5:$BE$214,16,0)/100+VLOOKUP(A6,'132'!$A$5:$BE$214,17,0)/100</f>
        <v>1.4101848169612539E-2</v>
      </c>
      <c r="E7" s="32">
        <v>0.05</v>
      </c>
      <c r="F7" s="292">
        <v>7.0000000000000007E-2</v>
      </c>
      <c r="G7" s="32">
        <v>0.05</v>
      </c>
      <c r="H7" s="32">
        <f>IF((F7-G7)&lt;0,0,(F7-G7))</f>
        <v>2.0000000000000004E-2</v>
      </c>
      <c r="I7" s="85">
        <f>F7+G7</f>
        <v>0.12000000000000001</v>
      </c>
      <c r="J7" s="32" t="s">
        <v>9</v>
      </c>
      <c r="K7" s="33" t="s">
        <v>10</v>
      </c>
      <c r="L7" s="201"/>
      <c r="M7" s="85"/>
      <c r="N7" s="85"/>
    </row>
    <row r="8" spans="1:14" ht="26.25" x14ac:dyDescent="0.4">
      <c r="A8" s="205"/>
      <c r="B8" s="278"/>
      <c r="C8" s="29" t="s">
        <v>11</v>
      </c>
      <c r="D8" s="30">
        <f>VLOOKUP(A7,'132'!$A$5:$BE$214,45,0)/100+VLOOKUP(A7,'132'!$A$5:$BE$214,44,0)/100+VLOOKUP(A7,'132'!$A$5:$BE$214,43,0)/100+VLOOKUP(A7,'132'!$A$5:$BE$214,41,0)/100</f>
        <v>2.1008722878274062E-2</v>
      </c>
      <c r="E8" s="32">
        <v>0.01</v>
      </c>
      <c r="F8" s="292">
        <v>0.05</v>
      </c>
      <c r="G8" s="32">
        <v>0.05</v>
      </c>
      <c r="H8" s="32">
        <f>IF((F8-G8)&lt;0,0,(F8-G8))</f>
        <v>0</v>
      </c>
      <c r="I8" s="85">
        <f>F8+G8</f>
        <v>0.1</v>
      </c>
      <c r="J8" s="32" t="s">
        <v>12</v>
      </c>
      <c r="K8" s="33"/>
      <c r="L8" s="201"/>
      <c r="M8" s="85"/>
      <c r="N8" s="85"/>
    </row>
    <row r="9" spans="1:14" ht="27" thickBot="1" x14ac:dyDescent="0.45">
      <c r="A9" s="206">
        <v>7899</v>
      </c>
      <c r="B9" s="279">
        <v>7</v>
      </c>
      <c r="C9" s="63" t="s">
        <v>13</v>
      </c>
      <c r="D9" s="62">
        <f>SUM(D4:D8)</f>
        <v>1.0025458608742888</v>
      </c>
      <c r="E9" s="35">
        <f>SUM(E4:E8)</f>
        <v>1</v>
      </c>
      <c r="F9" s="35">
        <f>SUM(F4:F8)</f>
        <v>1.1700000000000002</v>
      </c>
      <c r="G9" s="36"/>
      <c r="H9" s="32"/>
      <c r="I9" s="85"/>
      <c r="J9" s="36"/>
      <c r="K9" s="33"/>
      <c r="L9" s="202" t="s">
        <v>15</v>
      </c>
      <c r="M9" s="86" t="s">
        <v>15</v>
      </c>
      <c r="N9" s="86" t="s">
        <v>15</v>
      </c>
    </row>
    <row r="10" spans="1:14" ht="27" thickBot="1" x14ac:dyDescent="0.45">
      <c r="B10" s="48" t="s">
        <v>16</v>
      </c>
      <c r="C10" s="37" t="s">
        <v>14</v>
      </c>
      <c r="D10" s="30">
        <f>VLOOKUP(A9,'132'!$A$5:$BE$214,11,0)/100</f>
        <v>0.22481343365888001</v>
      </c>
      <c r="E10" s="39">
        <v>0.19</v>
      </c>
      <c r="F10" s="335">
        <v>0.22</v>
      </c>
      <c r="G10" s="39">
        <v>0.06</v>
      </c>
      <c r="H10" s="39">
        <f>IF((F10-G10)&gt;0%,(F10-G10),0%)</f>
        <v>0.16</v>
      </c>
      <c r="I10" s="207">
        <f>F10+G10</f>
        <v>0.28000000000000003</v>
      </c>
      <c r="J10" s="39" t="s">
        <v>40</v>
      </c>
      <c r="K10" s="33" t="s">
        <v>517</v>
      </c>
    </row>
    <row r="11" spans="1:14" x14ac:dyDescent="0.2">
      <c r="B11" s="48"/>
      <c r="C11" s="48" t="s">
        <v>16</v>
      </c>
      <c r="D11" s="48" t="s">
        <v>78</v>
      </c>
      <c r="E11" s="48"/>
    </row>
    <row r="12" spans="1:14" x14ac:dyDescent="0.2">
      <c r="D12" s="48" t="s">
        <v>542</v>
      </c>
    </row>
    <row r="13" spans="1:14" ht="25.5" x14ac:dyDescent="0.35">
      <c r="C13" s="65"/>
      <c r="D13" s="111"/>
      <c r="E13" s="111"/>
    </row>
    <row r="14" spans="1:14" ht="25.5" x14ac:dyDescent="0.35">
      <c r="C14" s="251" t="s">
        <v>254</v>
      </c>
      <c r="D14" s="111"/>
      <c r="E14" s="111"/>
    </row>
    <row r="15" spans="1:14" ht="25.5" x14ac:dyDescent="0.35">
      <c r="C15" s="251" t="s">
        <v>276</v>
      </c>
      <c r="D15" s="111"/>
      <c r="E15" s="111"/>
    </row>
    <row r="16" spans="1:14" ht="25.5" x14ac:dyDescent="0.35">
      <c r="C16" s="251" t="s">
        <v>255</v>
      </c>
      <c r="D16" s="111"/>
      <c r="E16" s="111"/>
    </row>
    <row r="17" spans="3:5" ht="25.5" x14ac:dyDescent="0.35">
      <c r="C17" s="251" t="s">
        <v>256</v>
      </c>
      <c r="D17" s="111"/>
      <c r="E17" s="111"/>
    </row>
    <row r="18" spans="3:5" ht="25.5" x14ac:dyDescent="0.35">
      <c r="C18" s="251" t="s">
        <v>257</v>
      </c>
      <c r="D18" s="111"/>
      <c r="E18" s="111"/>
    </row>
    <row r="19" spans="3:5" ht="25.5" x14ac:dyDescent="0.35">
      <c r="C19" s="251" t="s">
        <v>258</v>
      </c>
      <c r="D19" s="111"/>
      <c r="E19" s="111"/>
    </row>
    <row r="20" spans="3:5" ht="25.5" x14ac:dyDescent="0.35">
      <c r="C20" s="251" t="s">
        <v>235</v>
      </c>
      <c r="D20" s="111"/>
      <c r="E20" s="111"/>
    </row>
    <row r="21" spans="3:5" ht="25.5" x14ac:dyDescent="0.35">
      <c r="C21" s="251" t="s">
        <v>277</v>
      </c>
      <c r="D21" s="111"/>
      <c r="E21" s="111"/>
    </row>
    <row r="22" spans="3:5" ht="25.5" x14ac:dyDescent="0.35">
      <c r="C22" s="251" t="s">
        <v>259</v>
      </c>
      <c r="D22" s="111"/>
      <c r="E22" s="111"/>
    </row>
    <row r="23" spans="3:5" x14ac:dyDescent="0.2">
      <c r="C23" s="251" t="s">
        <v>260</v>
      </c>
    </row>
    <row r="24" spans="3:5" x14ac:dyDescent="0.2">
      <c r="C24" s="251" t="s">
        <v>278</v>
      </c>
    </row>
    <row r="25" spans="3:5" x14ac:dyDescent="0.2">
      <c r="C25" s="251" t="s">
        <v>261</v>
      </c>
    </row>
    <row r="26" spans="3:5" x14ac:dyDescent="0.2">
      <c r="C26" s="251" t="s">
        <v>262</v>
      </c>
    </row>
    <row r="27" spans="3:5" x14ac:dyDescent="0.2">
      <c r="C27" s="251" t="s">
        <v>273</v>
      </c>
    </row>
    <row r="28" spans="3:5" x14ac:dyDescent="0.2">
      <c r="C28" s="251" t="s">
        <v>279</v>
      </c>
    </row>
    <row r="29" spans="3:5" x14ac:dyDescent="0.2">
      <c r="C29" s="251" t="s">
        <v>263</v>
      </c>
    </row>
    <row r="30" spans="3:5" x14ac:dyDescent="0.2">
      <c r="C30" s="251" t="s">
        <v>274</v>
      </c>
    </row>
    <row r="31" spans="3:5" x14ac:dyDescent="0.2">
      <c r="C31" s="251" t="s">
        <v>264</v>
      </c>
    </row>
    <row r="32" spans="3:5" x14ac:dyDescent="0.2">
      <c r="C32" s="251" t="s">
        <v>265</v>
      </c>
    </row>
    <row r="33" spans="3:3" x14ac:dyDescent="0.2">
      <c r="C33" s="251" t="s">
        <v>275</v>
      </c>
    </row>
    <row r="34" spans="3:3" x14ac:dyDescent="0.2">
      <c r="C34" s="251" t="s">
        <v>266</v>
      </c>
    </row>
    <row r="35" spans="3:3" x14ac:dyDescent="0.2">
      <c r="C35" s="251" t="s">
        <v>267</v>
      </c>
    </row>
    <row r="36" spans="3:3" x14ac:dyDescent="0.2">
      <c r="C36" s="251" t="s">
        <v>268</v>
      </c>
    </row>
    <row r="37" spans="3:3" ht="15" x14ac:dyDescent="0.2">
      <c r="C37" s="251" t="s">
        <v>280</v>
      </c>
    </row>
    <row r="38" spans="3:3" x14ac:dyDescent="0.2">
      <c r="C38" s="251" t="s">
        <v>269</v>
      </c>
    </row>
    <row r="39" spans="3:3" x14ac:dyDescent="0.2">
      <c r="C39" s="251" t="s">
        <v>270</v>
      </c>
    </row>
    <row r="40" spans="3:3" x14ac:dyDescent="0.2">
      <c r="C40" s="251" t="s">
        <v>271</v>
      </c>
    </row>
    <row r="41" spans="3:3" x14ac:dyDescent="0.2">
      <c r="C41" s="251" t="s">
        <v>272</v>
      </c>
    </row>
    <row r="42" spans="3:3" x14ac:dyDescent="0.2">
      <c r="C42" s="251" t="s">
        <v>281</v>
      </c>
    </row>
    <row r="45" spans="3:3" x14ac:dyDescent="0.2">
      <c r="C45" s="334" t="s">
        <v>549</v>
      </c>
    </row>
    <row r="46" spans="3:3" x14ac:dyDescent="0.2">
      <c r="C46" s="334"/>
    </row>
    <row r="47" spans="3:3" x14ac:dyDescent="0.2">
      <c r="C47" s="334" t="s">
        <v>550</v>
      </c>
    </row>
    <row r="48" spans="3:3" x14ac:dyDescent="0.2">
      <c r="C48" s="334"/>
    </row>
    <row r="49" spans="1:3" x14ac:dyDescent="0.2">
      <c r="C49" s="334" t="s">
        <v>551</v>
      </c>
    </row>
    <row r="50" spans="1:3" x14ac:dyDescent="0.2">
      <c r="C50" s="334"/>
    </row>
    <row r="51" spans="1:3" x14ac:dyDescent="0.2">
      <c r="C51" s="334" t="s">
        <v>552</v>
      </c>
    </row>
    <row r="52" spans="1:3" s="383" customFormat="1" x14ac:dyDescent="0.2">
      <c r="A52" s="383" t="s">
        <v>553</v>
      </c>
    </row>
  </sheetData>
  <mergeCells count="1">
    <mergeCell ref="A52:XFD52"/>
  </mergeCells>
  <pageMargins left="0.70866141732283472" right="0.70866141732283472" top="0.74803149606299213" bottom="0.74803149606299213" header="0.31496062992125984" footer="0.31496062992125984"/>
  <pageSetup paperSize="9" scale="26"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InfoTypeTaxHTField xmlns="7cec0faf-ff68-4308-9d47-a61eb28521e9">
      <Terms xmlns="http://schemas.microsoft.com/office/infopath/2007/PartnerControls"/>
    </HarelInfoTypeTaxHTField>
    <HarelAutoKeyAssignment xmlns="21e3d994-461f-4904-b5d3-a3b49fb448a4">false</HarelAutoKeyAssignment>
    <Harel_Summary xmlns="7CEC0FAF-FF68-4308-9D47-A61EB28521E9" xsi:nil="true"/>
    <Harel_RemoveFromUpdatesDate xmlns="7cec0faf-ff68-4308-9d47-a61eb28521e9" xsi:nil="true"/>
    <Harel_SEO_File_KeyWords xmlns="7cec0faf-ff68-4308-9d47-a61eb28521e9" xsi:nil="true"/>
    <HarelDocComment xmlns="21e3d994-461f-4904-b5d3-a3b49fb448a4" xsi:nil="true"/>
    <TaxCatchAll xmlns="21e3d994-461f-4904-b5d3-a3b49fb448a4"/>
    <HarelExcludeFromFilters xmlns="21e3d994-461f-4904-b5d3-a3b49fb448a4">false</HarelExcludeFromFilters>
    <HarelAbandonSignal xmlns="21e3d994-461f-4904-b5d3-a3b49fb448a4">false</HarelAbandonSignal>
    <HarelRequiredDownloadFieldLookup xmlns="21e3d994-461f-4904-b5d3-a3b49fb448a4"/>
    <Harel_FormDocumentChoice xmlns="7CEC0FAF-FF68-4308-9D47-A61EB28521E9">פתח מסמך</Harel_FormDocumentChoice>
    <Harel_ExpirationDate xmlns="7cec0faf-ff68-4308-9d47-a61eb28521e9" xsi:nil="true"/>
    <HarelDocOrder xmlns="21e3d994-461f-4904-b5d3-a3b49fb448a4">7</HarelDocOrder>
    <HarelAbandonSignalType xmlns="21e3d994-461f-4904-b5d3-a3b49fb448a4">ללא</HarelAbandonSignalType>
    <Harel_PushUpdates xmlns="7cec0faf-ff68-4308-9d47-a61eb28521e9" xsi:nil="true"/>
    <Harel_Explanation xmlns="7CEC0FAF-FF68-4308-9D47-A61EB28521E9" xsi:nil="true"/>
    <Harel_WhatWasUpdated xmlns="7cec0faf-ff68-4308-9d47-a61eb28521e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AreaAndProductsTaxHTField xmlns="7cec0faf-ff68-4308-9d47-a61eb28521e9">
      <Terms xmlns="http://schemas.microsoft.com/office/infopath/2007/PartnerControls"/>
    </HarelAreaAndProductsTaxHTField>
    <_dlc_DocId xmlns="21e3d994-461f-4904-b5d3-a3b49fb448a4">CUSTOMERS-869076397-199</_dlc_DocId>
    <_dlc_DocIdUrl xmlns="21e3d994-461f-4904-b5d3-a3b49fb448a4">
      <Url>https://www-edit.harel-ext.com/long-term-savings/pension/funds/pension-al/_layouts/15/DocIdRedir.aspx?ID=CUSTOMERS-869076397-199</Url>
      <Description>CUSTOMERS-869076397-199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AAA2B3FA9CDE9A418434F2268B8F0070" ma:contentTypeVersion="4" ma:contentTypeDescription="מאפיינים המנוהלים עבור קבצים באתר" ma:contentTypeScope="" ma:versionID="09ce3d063c028585df80af43e7c38eb7">
  <xsd:schema xmlns:xsd="http://www.w3.org/2001/XMLSchema" xmlns:xs="http://www.w3.org/2001/XMLSchema" xmlns:p="http://schemas.microsoft.com/office/2006/metadata/properties" xmlns:ns1="http://schemas.microsoft.com/sharepoint/v3" xmlns:ns2="21e3d994-461f-4904-b5d3-a3b49fb448a4" xmlns:ns3="7CEC0FAF-FF68-4308-9D47-A61EB28521E9" xmlns:ns4="7cec0faf-ff68-4308-9d47-a61eb28521e9" targetNamespace="http://schemas.microsoft.com/office/2006/metadata/properties" ma:root="true" ma:fieldsID="0df3184178e9aa4ac93af0406da411f8" ns1:_="" ns2:_="" ns3:_="" ns4:_="">
    <xsd:import namespace="http://schemas.microsoft.com/sharepoint/v3"/>
    <xsd:import namespace="21e3d994-461f-4904-b5d3-a3b49fb448a4"/>
    <xsd:import namespace="7CEC0FAF-FF68-4308-9D47-A61EB28521E9"/>
    <xsd:import namespace="7cec0faf-ff68-4308-9d47-a61eb28521e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EC0FAF-FF68-4308-9D47-A61EB28521E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c0faf-ff68-4308-9d47-a61eb28521e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D459E9AA-1EA4-4387-B7FF-A8ECC17B464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9089B26-691E-4E16-955C-962DD8788296}">
  <ds:schemaRefs>
    <ds:schemaRef ds:uri="http://schemas.microsoft.com/sharepoint/v3/contenttype/forms"/>
  </ds:schemaRefs>
</ds:datastoreItem>
</file>

<file path=customXml/itemProps3.xml><?xml version="1.0" encoding="utf-8"?>
<ds:datastoreItem xmlns:ds="http://schemas.openxmlformats.org/officeDocument/2006/customXml" ds:itemID="{EF5B6512-A74C-4F28-A975-A45CB8F1D659}"/>
</file>

<file path=customXml/itemProps4.xml><?xml version="1.0" encoding="utf-8"?>
<ds:datastoreItem xmlns:ds="http://schemas.openxmlformats.org/officeDocument/2006/customXml" ds:itemID="{538FE01F-9FFB-46D2-AD21-F400FA1A5D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כלליות+ גילאי 50-60</vt:lpstr>
      <vt:lpstr>בטא+ 50 ומטה</vt:lpstr>
      <vt:lpstr>עד 10% מניות +גילאי 60 ומעלה</vt:lpstr>
      <vt:lpstr>כשר</vt:lpstr>
      <vt:lpstr>קמה</vt:lpstr>
      <vt:lpstr>פנסיה</vt:lpstr>
      <vt:lpstr>פנסיה העל</vt:lpstr>
      <vt:lpstr>מדדים כללי</vt:lpstr>
      <vt:lpstr>קופות גמל להשקעה</vt:lpstr>
      <vt:lpstr>חסכון לכל ילד</vt:lpstr>
      <vt:lpstr>מתמחות אגח</vt:lpstr>
      <vt:lpstr>מתמחות עד 10%</vt:lpstr>
      <vt:lpstr>מתמחות אגח מדינה</vt:lpstr>
      <vt:lpstr>מתמחות כספי</vt:lpstr>
      <vt:lpstr>מתמחות מדד</vt:lpstr>
      <vt:lpstr>מתמחות חול</vt:lpstr>
      <vt:lpstr>מתמחות מניות</vt:lpstr>
      <vt:lpstr>מתמחות שקלי</vt:lpstr>
      <vt:lpstr>מתמחות פנסיה</vt:lpstr>
      <vt:lpstr>מתמחות גמל להשקעה</vt:lpstr>
      <vt:lpstr>מתמחות חסכון לכל ילד</vt:lpstr>
      <vt:lpstr>132</vt:lpstr>
      <vt:lpstr>'חסכון לכל ילד'!Print_Area</vt:lpstr>
      <vt:lpstr>'כלליות+ גילאי 50-60'!Print_Area</vt:lpstr>
      <vt:lpstr>כשר!Print_Area</vt:lpstr>
      <vt:lpstr>'מדדים כללי'!Print_Area</vt:lpstr>
      <vt:lpstr>'מתמחות אגח'!Print_Area</vt:lpstr>
      <vt:lpstr>'מתמחות אגח מדינה'!Print_Area</vt:lpstr>
      <vt:lpstr>'מתמחות גמל להשקעה'!Print_Area</vt:lpstr>
      <vt:lpstr>'מתמחות חול'!Print_Area</vt:lpstr>
      <vt:lpstr>'מתמחות חסכון לכל ילד'!Print_Area</vt:lpstr>
      <vt:lpstr>'מתמחות כספי'!Print_Area</vt:lpstr>
      <vt:lpstr>'מתמחות מדד'!Print_Area</vt:lpstr>
      <vt:lpstr>'מתמחות מניות'!Print_Area</vt:lpstr>
      <vt:lpstr>'מתמחות עד 10%'!Print_Area</vt:lpstr>
      <vt:lpstr>'מתמחות פנסיה'!Print_Area</vt:lpstr>
      <vt:lpstr>'מתמחות שקלי'!Print_Area</vt:lpstr>
      <vt:lpstr>פנסיה!Print_Area</vt:lpstr>
      <vt:lpstr>'פנסיה העל'!Print_Area</vt:lpstr>
      <vt:lpstr>'קופות גמל להשקעה'!Print_Area</vt:lpstr>
      <vt:lpstr>קמה!Print_Area</vt:lpstr>
    </vt:vector>
  </TitlesOfParts>
  <Company>Psagot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הצהרת מדיניות יוני 2021- התאמה לאלטשולר</dc:title>
  <dc:creator>Gilad Oshri</dc:creator>
  <cp:lastModifiedBy>נועה בר-סלע</cp:lastModifiedBy>
  <cp:lastPrinted>2020-12-16T09:50:02Z</cp:lastPrinted>
  <dcterms:created xsi:type="dcterms:W3CDTF">2011-12-08T07:43:52Z</dcterms:created>
  <dcterms:modified xsi:type="dcterms:W3CDTF">2021-09-09T12:15:04Z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0x010100335C0ECE568C452B92B62BECFDC242E600AAA2B3FA9CDE9A418434F2268B8F0070</vt:lpwstr>
  </property>
  <property fmtid="{D5CDD505-2E9C-101B-9397-08002B2CF9AE}" pid="3" name="_dlc_DocIdItemGuid">
    <vt:lpwstr>2b655d59-660d-4377-8216-7ab2bdf70cb2</vt:lpwstr>
  </property>
  <property fmtid="{D5CDD505-2E9C-101B-9397-08002B2CF9AE}" pid="4" name="Order">
    <vt:r8>19900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