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\אתר אינטרנט\שנת 2020\"/>
    </mc:Choice>
  </mc:AlternateContent>
  <bookViews>
    <workbookView xWindow="240" yWindow="435" windowWidth="13740" windowHeight="7455" tabRatio="746"/>
  </bookViews>
  <sheets>
    <sheet name="אודות הקרן " sheetId="1" r:id="rId1"/>
    <sheet name="הרכב נכסים כללית" sheetId="5" r:id="rId2"/>
    <sheet name="קופג צהל" sheetId="7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OK">[1]PRM!$C$4</definedName>
    <definedName name="_xlnm.Print_Area" localSheetId="0">'אודות הקרן '!$A$1:$L$2</definedName>
  </definedNames>
  <calcPr calcId="162913"/>
</workbook>
</file>

<file path=xl/calcChain.xml><?xml version="1.0" encoding="utf-8"?>
<calcChain xmlns="http://schemas.openxmlformats.org/spreadsheetml/2006/main">
  <c r="C41" i="5" l="1"/>
  <c r="I12" i="1" l="1"/>
  <c r="I11" i="1"/>
  <c r="I10" i="1"/>
  <c r="I9" i="1"/>
  <c r="I8" i="1"/>
  <c r="H12" i="1"/>
  <c r="H11" i="1"/>
  <c r="H10" i="1"/>
  <c r="H9" i="1"/>
  <c r="H8" i="1"/>
  <c r="G12" i="1"/>
  <c r="G11" i="1"/>
  <c r="G10" i="1"/>
  <c r="G9" i="1"/>
  <c r="G8" i="1"/>
  <c r="F12" i="1"/>
  <c r="F11" i="1"/>
  <c r="F10" i="1"/>
  <c r="F9" i="1"/>
  <c r="F8" i="1"/>
  <c r="E12" i="1"/>
  <c r="H26" i="5" l="1"/>
  <c r="H24" i="5"/>
  <c r="H23" i="5"/>
  <c r="H22" i="5"/>
  <c r="H21" i="5"/>
  <c r="H20" i="5"/>
  <c r="G26" i="5"/>
  <c r="G24" i="5"/>
  <c r="G23" i="5"/>
  <c r="G22" i="5"/>
  <c r="G21" i="5"/>
  <c r="G20" i="5"/>
  <c r="E11" i="1" l="1"/>
  <c r="E10" i="1"/>
  <c r="E9" i="1"/>
  <c r="D9" i="1" l="1"/>
  <c r="E8" i="1"/>
  <c r="D8" i="1"/>
  <c r="D10" i="1" l="1"/>
  <c r="D11" i="1"/>
  <c r="C9" i="1"/>
  <c r="C8" i="1"/>
  <c r="D12" i="1"/>
  <c r="H28" i="5" l="1"/>
  <c r="H27" i="5" l="1"/>
  <c r="H12" i="5" s="1"/>
  <c r="H10" i="5"/>
  <c r="H9" i="5"/>
  <c r="H8" i="5"/>
  <c r="H7" i="5"/>
  <c r="H6" i="5"/>
  <c r="H5" i="5"/>
  <c r="H11" i="5"/>
  <c r="G28" i="5"/>
  <c r="H16" i="5" l="1"/>
  <c r="G27" i="5"/>
  <c r="G12" i="5" s="1"/>
  <c r="G10" i="5"/>
  <c r="G9" i="5"/>
  <c r="G11" i="5"/>
  <c r="G5" i="5"/>
  <c r="G8" i="5"/>
  <c r="G7" i="5"/>
  <c r="G6" i="5"/>
  <c r="E28" i="5"/>
  <c r="E10" i="5" s="1"/>
  <c r="G16" i="5" l="1"/>
  <c r="F28" i="5"/>
  <c r="D28" i="5"/>
  <c r="D10" i="5" s="1"/>
  <c r="C29" i="5" l="1"/>
  <c r="C28" i="5" l="1"/>
  <c r="C30" i="5" s="1"/>
  <c r="C38" i="5" l="1"/>
  <c r="C37" i="5"/>
  <c r="C32" i="5"/>
  <c r="C27" i="7" l="1"/>
  <c r="C26" i="7"/>
  <c r="C24" i="7"/>
  <c r="C23" i="7"/>
  <c r="C22" i="7"/>
  <c r="C21" i="7"/>
  <c r="C20" i="7"/>
  <c r="F26" i="5"/>
  <c r="E26" i="5"/>
  <c r="E11" i="5" s="1"/>
  <c r="D26" i="5"/>
  <c r="D11" i="5" s="1"/>
  <c r="C26" i="5"/>
  <c r="F24" i="5"/>
  <c r="E24" i="5"/>
  <c r="E9" i="5" s="1"/>
  <c r="D24" i="5"/>
  <c r="D9" i="5" s="1"/>
  <c r="C24" i="5"/>
  <c r="F23" i="5"/>
  <c r="E23" i="5"/>
  <c r="E8" i="5" s="1"/>
  <c r="D23" i="5"/>
  <c r="D8" i="5" s="1"/>
  <c r="C23" i="5"/>
  <c r="F22" i="5"/>
  <c r="E22" i="5"/>
  <c r="E7" i="5" s="1"/>
  <c r="D22" i="5"/>
  <c r="D7" i="5" s="1"/>
  <c r="C22" i="5"/>
  <c r="F21" i="5"/>
  <c r="E21" i="5"/>
  <c r="E6" i="5" s="1"/>
  <c r="D21" i="5"/>
  <c r="D6" i="5" s="1"/>
  <c r="C21" i="5"/>
  <c r="F20" i="5"/>
  <c r="F27" i="5" s="1"/>
  <c r="E20" i="5"/>
  <c r="D20" i="5"/>
  <c r="D5" i="5" s="1"/>
  <c r="C20" i="5"/>
  <c r="E27" i="5" l="1"/>
  <c r="E12" i="5" s="1"/>
  <c r="E5" i="5"/>
  <c r="D27" i="5"/>
  <c r="D12" i="5" s="1"/>
  <c r="C42" i="5"/>
  <c r="C43" i="5" l="1"/>
  <c r="C32" i="7" l="1"/>
  <c r="C39" i="5" l="1"/>
  <c r="I6" i="1" l="1"/>
  <c r="C28" i="7" l="1"/>
  <c r="C30" i="7" s="1"/>
  <c r="C5" i="7" l="1"/>
  <c r="C33" i="7"/>
  <c r="C6" i="7"/>
  <c r="C9" i="7"/>
  <c r="C11" i="7"/>
  <c r="C8" i="7"/>
  <c r="C10" i="7"/>
  <c r="C12" i="7"/>
  <c r="C7" i="7"/>
  <c r="C16" i="7" l="1"/>
  <c r="C7" i="1" l="1"/>
  <c r="F10" i="5" l="1"/>
  <c r="F9" i="5"/>
  <c r="F6" i="5"/>
  <c r="F11" i="5"/>
  <c r="G6" i="1"/>
  <c r="F7" i="5"/>
  <c r="F8" i="5"/>
  <c r="C6" i="5"/>
  <c r="C7" i="5"/>
  <c r="C10" i="5"/>
  <c r="C9" i="5"/>
  <c r="C11" i="5"/>
  <c r="C8" i="5"/>
  <c r="H6" i="1"/>
  <c r="E6" i="1"/>
  <c r="F6" i="1"/>
  <c r="F5" i="5"/>
  <c r="C33" i="5"/>
  <c r="C5" i="5"/>
  <c r="F12" i="5"/>
  <c r="C27" i="5"/>
  <c r="C12" i="5" s="1"/>
  <c r="D6" i="1"/>
  <c r="C6" i="1" l="1"/>
  <c r="C13" i="1" s="1"/>
  <c r="C14" i="1" s="1"/>
  <c r="E16" i="5"/>
  <c r="F16" i="5"/>
  <c r="C16" i="5"/>
  <c r="D16" i="5"/>
</calcChain>
</file>

<file path=xl/comments1.xml><?xml version="1.0" encoding="utf-8"?>
<comments xmlns="http://schemas.openxmlformats.org/spreadsheetml/2006/main">
  <authors>
    <author>לנה אוסיפוב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לנה אוסיפוב:</t>
        </r>
        <r>
          <rPr>
            <sz val="9"/>
            <color indexed="81"/>
            <rFont val="Tahoma"/>
            <family val="2"/>
          </rPr>
          <t xml:space="preserve">
לפי פירוט מקרן בנטרול זכאים פיננסיים ובתוספת חייבים לא פיננסיים
</t>
        </r>
      </text>
    </comment>
  </commentList>
</comments>
</file>

<file path=xl/sharedStrings.xml><?xml version="1.0" encoding="utf-8"?>
<sst xmlns="http://schemas.openxmlformats.org/spreadsheetml/2006/main" count="73" uniqueCount="38">
  <si>
    <t>הראל פנסיה כללית</t>
  </si>
  <si>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</si>
  <si>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</si>
  <si>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</si>
  <si>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</si>
  <si>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</si>
  <si>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</si>
  <si>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</si>
  <si>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</si>
  <si>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</si>
  <si>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</si>
  <si>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</si>
  <si>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</si>
  <si>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</si>
  <si>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</si>
  <si>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</si>
  <si>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</si>
  <si>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</si>
  <si>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</si>
  <si>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</si>
  <si>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</si>
  <si>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</si>
  <si>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</si>
  <si>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שקלי טווח קצר</t>
  </si>
  <si>
    <t>שיעור הוצאות לניהול השקעות</t>
  </si>
  <si>
    <t>מזה: שיעור ההוצאות לניהול חיצוני</t>
  </si>
  <si>
    <t>כללי</t>
  </si>
  <si>
    <t>התחייבויות לא פיננסיות</t>
  </si>
  <si>
    <t>חייבים שוטפים לא פיננסיים</t>
  </si>
  <si>
    <t>לפי קרן</t>
  </si>
  <si>
    <t>דוח כספי</t>
  </si>
  <si>
    <t>הראל כללית לפי דוח כספי 31/12/18</t>
  </si>
  <si>
    <t>גילאי 50 ומטה</t>
  </si>
  <si>
    <t>גילאי 50 עד 60</t>
  </si>
  <si>
    <t>גילאי 60 ומעלה</t>
  </si>
  <si>
    <t>נתוני קרנות הראל פנסיה כללית ליום 31 בדצמבר 2020</t>
  </si>
  <si>
    <t xml:space="preserve"> מניות</t>
  </si>
  <si>
    <t>הראל פנסיה כללית לפי דוח כספי 31/12/20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</si>
</sst>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</numFmts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5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/>
    <xf numFmtId="9" fontId="0" fillId="2" borderId="0" xfId="2" applyFont="1" applyFill="1" applyAlignment="1"/>
    <xf numFmtId="0" fontId="0" fillId="2" borderId="6" xfId="0" applyFill="1" applyBorder="1" applyAlignment="1"/>
    <xf numFmtId="165" fontId="0" fillId="2" borderId="6" xfId="0" applyNumberFormat="1" applyFont="1" applyFill="1" applyBorder="1" applyAlignment="1">
      <alignment horizontal="center" wrapText="1"/>
    </xf>
    <xf numFmtId="10" fontId="0" fillId="2" borderId="6" xfId="2" applyNumberFormat="1" applyFont="1" applyFill="1" applyBorder="1" applyAlignment="1"/>
    <xf numFmtId="0" fontId="11" fillId="2" borderId="0" xfId="0" applyFont="1" applyFill="1" applyAlignment="1"/>
    <xf numFmtId="165" fontId="0" fillId="2" borderId="0" xfId="0" applyNumberFormat="1" applyFill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1" fillId="2" borderId="3" xfId="0" applyFont="1" applyFill="1" applyBorder="1" applyAlignment="1">
      <alignment wrapText="1"/>
    </xf>
    <xf numFmtId="164" fontId="8" fillId="2" borderId="3" xfId="1" applyNumberFormat="1" applyFont="1" applyFill="1" applyBorder="1"/>
    <xf numFmtId="164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NumberFormat="1" applyFont="1" applyFill="1" applyBorder="1"/>
    <xf numFmtId="164" fontId="8" fillId="2" borderId="3" xfId="0" applyNumberFormat="1" applyFont="1" applyFill="1" applyBorder="1"/>
    <xf numFmtId="10" fontId="0" fillId="2" borderId="0" xfId="0" applyNumberFormat="1" applyFill="1"/>
    <xf numFmtId="164" fontId="0" fillId="2" borderId="6" xfId="1" applyNumberFormat="1" applyFont="1" applyFill="1" applyBorder="1" applyAlignment="1"/>
    <xf numFmtId="164" fontId="0" fillId="2" borderId="0" xfId="0" applyNumberFormat="1" applyFill="1"/>
    <xf numFmtId="0" fontId="1" fillId="2" borderId="6" xfId="0" applyFont="1" applyFill="1" applyBorder="1" applyAlignment="1"/>
    <xf numFmtId="164" fontId="1" fillId="2" borderId="6" xfId="1" applyNumberFormat="1" applyFont="1" applyFill="1" applyBorder="1" applyAlignment="1"/>
    <xf numFmtId="0" fontId="0" fillId="2" borderId="9" xfId="0" applyFill="1" applyBorder="1"/>
    <xf numFmtId="164" fontId="0" fillId="2" borderId="9" xfId="0" applyNumberFormat="1" applyFill="1" applyBorder="1"/>
    <xf numFmtId="0" fontId="1" fillId="2" borderId="10" xfId="0" applyFont="1" applyFill="1" applyBorder="1"/>
    <xf numFmtId="164" fontId="0" fillId="2" borderId="9" xfId="1" applyNumberFormat="1" applyFont="1" applyFill="1" applyBorder="1"/>
    <xf numFmtId="2" fontId="8" fillId="0" borderId="3" xfId="0" applyNumberFormat="1" applyFont="1" applyFill="1" applyBorder="1"/>
    <xf numFmtId="164" fontId="4" fillId="0" borderId="3" xfId="0" applyNumberFormat="1" applyFont="1" applyFill="1" applyBorder="1"/>
    <xf numFmtId="164" fontId="0" fillId="3" borderId="6" xfId="1" applyNumberFormat="1" applyFont="1" applyFill="1" applyBorder="1" applyAlignment="1"/>
    <xf numFmtId="0" fontId="5" fillId="2" borderId="3" xfId="0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wrapText="1"/>
    </xf>
    <xf numFmtId="164" fontId="0" fillId="0" borderId="6" xfId="1" applyNumberFormat="1" applyFont="1" applyFill="1" applyBorder="1" applyAlignment="1"/>
    <xf numFmtId="165" fontId="0" fillId="2" borderId="0" xfId="0" applyNumberFormat="1" applyFill="1"/>
    <xf numFmtId="165" fontId="0" fillId="2" borderId="11" xfId="0" applyNumberFormat="1" applyFill="1" applyBorder="1" applyAlignment="1"/>
    <xf numFmtId="3" fontId="0" fillId="2" borderId="0" xfId="0" applyNumberFormat="1" applyFill="1"/>
    <xf numFmtId="43" fontId="8" fillId="0" borderId="3" xfId="1" applyNumberFormat="1" applyFont="1" applyFill="1" applyBorder="1"/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top"/>
    </xf>
  </cellXfs>
  <cellStyles count="15">
    <cellStyle name="=C:\WINNT\SYSTEM32\COMMAND.COM" xfId="8"/>
    <cellStyle name="Comma" xfId="1" builtinId="3"/>
    <cellStyle name="Comma [0] 2" xfId="7"/>
    <cellStyle name="Comma 2" xfId="9"/>
    <cellStyle name="Hyperlink 2" xfId="3"/>
    <cellStyle name="Hyperlink 2 2" xfId="10"/>
    <cellStyle name="Normal" xfId="0" builtinId="0"/>
    <cellStyle name="Normal 2" xfId="11"/>
    <cellStyle name="Normal 2 2" xfId="5"/>
    <cellStyle name="Normal 2 2 2" xfId="12"/>
    <cellStyle name="Normal 3" xfId="13"/>
    <cellStyle name="Normal 4" xfId="4"/>
    <cellStyle name="Normal 4 2" xfId="14"/>
    <cellStyle name="Percent" xfId="2" builtinId="5"/>
    <cellStyle name="תוכן - מיכון דוחות" xfId="6"/>
  </cellStyles>
  <dxfs count="0"/>
  <tableStyles count="0" defaultTableStyle="TableStyleMedium9" defaultPivotStyle="PivotStyleLight16"/>
  <colors>
    <mruColors>
      <color rgb="FF9999FF"/>
      <color rgb="FFCCFF99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\Pensia\Q3\2009\&#1506;&#1514;&#1497;&#1491;&#1497;&#1514;%20&#1493;&#1493;&#1514;&#1497;&#1511;&#1492;\Designed_Excels\all_tables_Atidit_Vat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&#1491;&#1493;&#1495;&#1493;&#1514;%20&#1500;&#1506;&#1502;&#1497;&#1514;/2020/12.20/&#1504;&#1514;&#1493;&#1504;&#1497;%20&#1495;&#1513;&#1489;&#1493;&#1514;%20&#1500;&#1491;&#1493;&#1495;%20&#1500;&#1506;&#1502;&#1497;&#1514;%203112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4;&#1499;&#1505;&#1497;%20&#1508;&#1504;&#1505;&#1497;&#1492;%20&#1500;&#1488;&#1514;&#1512;%20%2031.12.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&#1492;&#1512;&#1488;&#1500;%20&#1508;&#1504;&#1505;&#1497;&#1492;%20&#1499;&#1500;&#1500;&#1497;&#1514;/&#1492;&#1512;&#1488;&#1500;%20&#1508;&#1504;&#1505;&#1497;&#1492;%20&#1499;&#1500;&#1500;&#1497;&#1514;%20&#1513;&#1504;&#1514;%202020/12.2020/&#1492;&#1512;&#1488;&#1500;%20&#1499;&#1500;&#1500;&#1497;&#1514;%20&#1506;&#1512;&#1497;&#1499;&#1492;%2031.12.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w-rgfsxx02\Gemel\Gemel%20Finance\ronit\&#1502;&#1497;&#1499;&#1493;&#1503;%20&#1491;&#1493;&#1495;&#1493;&#1514;%20&#1499;&#1505;&#1508;&#1497;&#1497;&#1501;%20-%20&#1513;&#1504;&#1497;&#1512;%20&#1508;&#1500;&#1491;\&#1511;&#1493;&#1508;&#1493;&#1514;\2019\&#1511;&#1493;&#1508;&#1490;%20&#1510;&#1492;&#1500;\&#1488;&#1511;&#1505;&#1500;%20&#1502;&#1506;&#1493;&#1510;&#1489;\&#1488;&#1511;&#1505;&#1500;%20&#1502;&#1506;&#1493;&#1510;&#1489;%202019-&#1511;&#1493;&#1508;&#1514;%20&#1490;&#1502;&#1500;%20&#1510;&#1492;&#1500;%2098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menu"/>
      <sheetName val="מאזנים"/>
      <sheetName val="דוח_הכנסות_והוצאות"/>
      <sheetName val="דוח_תנועה_בקרן_הפנסיה"/>
      <sheetName val="נכסים_לפי_קבוצות_עמיתים"/>
      <sheetName val="נכסים_לפי_קבוצות_שוטף"/>
      <sheetName val="נכסים_לפי_קבוצות_מספרי_השוואה"/>
      <sheetName val="נכסים_לפי_קבוצות_שנתי"/>
      <sheetName val="תשואת_הקרן_נומינלית_ברוטו"/>
      <sheetName val="גיליון1"/>
    </sheetNames>
    <sheetDataSet>
      <sheetData sheetId="0">
        <row r="3">
          <cell r="C3">
            <v>0</v>
          </cell>
        </row>
        <row r="4">
          <cell r="C4" t="str">
            <v>Ok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יכוז"/>
      <sheetName val="ערכים"/>
      <sheetName val="תשואות"/>
      <sheetName val="תשואות 5 שנים"/>
      <sheetName val="הוצאות ישירות השקעות"/>
    </sheetNames>
    <sheetDataSet>
      <sheetData sheetId="0">
        <row r="10">
          <cell r="E10">
            <v>0.31789589307975596</v>
          </cell>
        </row>
        <row r="12">
          <cell r="E12">
            <v>1.1292034652928611</v>
          </cell>
        </row>
        <row r="46">
          <cell r="D46">
            <v>4.6255538999999999</v>
          </cell>
          <cell r="F46">
            <v>0.76816407675411258</v>
          </cell>
          <cell r="G46">
            <v>0.36329763619702415</v>
          </cell>
          <cell r="H46">
            <v>0.16605259955311727</v>
          </cell>
          <cell r="I46">
            <v>0.15367345386935222</v>
          </cell>
        </row>
        <row r="48">
          <cell r="D48">
            <v>2.7123016999999998</v>
          </cell>
          <cell r="F48">
            <v>1.3157935585114595</v>
          </cell>
          <cell r="G48">
            <v>0.41160580968568894</v>
          </cell>
          <cell r="H48">
            <v>5.9305019611715692E-2</v>
          </cell>
          <cell r="I48">
            <v>5.2144312802704665E-2</v>
          </cell>
        </row>
        <row r="50">
          <cell r="D50">
            <v>3.7793380999999999</v>
          </cell>
          <cell r="F50">
            <v>1.5502100239467993</v>
          </cell>
          <cell r="G50">
            <v>0.28518804400263775</v>
          </cell>
          <cell r="H50">
            <v>7.4115448727222324E-2</v>
          </cell>
          <cell r="I50">
            <v>6.9260359044136452E-2</v>
          </cell>
        </row>
        <row r="52">
          <cell r="D52">
            <v>4.9033040000000003</v>
          </cell>
          <cell r="F52">
            <v>1.2714018630263171</v>
          </cell>
          <cell r="G52">
            <v>0.21557869373070027</v>
          </cell>
          <cell r="H52">
            <v>0.10151485582383427</v>
          </cell>
          <cell r="I52">
            <v>0.1006007065328797</v>
          </cell>
        </row>
        <row r="54">
          <cell r="D54">
            <v>12.029795099999999</v>
          </cell>
          <cell r="F54">
            <v>0.73432562667762358</v>
          </cell>
          <cell r="G54">
            <v>1.4341588470334621E-2</v>
          </cell>
          <cell r="H54">
            <v>2.5549558372219942E-2</v>
          </cell>
          <cell r="I54">
            <v>0</v>
          </cell>
        </row>
        <row r="56">
          <cell r="D56">
            <v>-7.4813600000000003E-3</v>
          </cell>
          <cell r="F56">
            <v>1.6395173453996985</v>
          </cell>
          <cell r="G56">
            <v>1.8256458390308872E-2</v>
          </cell>
          <cell r="H56">
            <v>5.9299475420903835E-3</v>
          </cell>
          <cell r="I56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12.2020"/>
    </sheetNames>
    <sheetDataSet>
      <sheetData sheetId="0">
        <row r="13">
          <cell r="B13">
            <v>289300.94106266403</v>
          </cell>
          <cell r="C13">
            <v>191664.04898580702</v>
          </cell>
          <cell r="D13">
            <v>31480.906076724994</v>
          </cell>
          <cell r="E13">
            <v>12579.940189285997</v>
          </cell>
          <cell r="H13">
            <v>4036.2013710720003</v>
          </cell>
          <cell r="I13">
            <v>0</v>
          </cell>
        </row>
        <row r="14">
          <cell r="B14">
            <v>140256.08726357797</v>
          </cell>
          <cell r="C14">
            <v>85291.161915022996</v>
          </cell>
          <cell r="D14">
            <v>24606.421213105987</v>
          </cell>
          <cell r="E14">
            <v>20749.897598742995</v>
          </cell>
          <cell r="H14">
            <v>601.76054698500002</v>
          </cell>
          <cell r="I14">
            <v>902.43287261000012</v>
          </cell>
        </row>
        <row r="15">
          <cell r="B15">
            <v>100499.41879341699</v>
          </cell>
          <cell r="C15">
            <v>79270.002611083983</v>
          </cell>
          <cell r="D15">
            <v>13628.310208192997</v>
          </cell>
          <cell r="E15">
            <v>9864.3002597449977</v>
          </cell>
          <cell r="H15">
            <v>109.55767773200002</v>
          </cell>
          <cell r="I15">
            <v>0</v>
          </cell>
        </row>
        <row r="16">
          <cell r="B16">
            <v>44396.722331260986</v>
          </cell>
          <cell r="C16">
            <v>21093.797822902994</v>
          </cell>
          <cell r="D16">
            <v>7224.205211759001</v>
          </cell>
          <cell r="E16">
            <v>4608.234212677</v>
          </cell>
          <cell r="H16">
            <v>414.74358209899987</v>
          </cell>
          <cell r="I16">
            <v>168.25982203000001</v>
          </cell>
        </row>
        <row r="17">
          <cell r="B17">
            <v>177388.499824128</v>
          </cell>
          <cell r="C17">
            <v>72814.29537729999</v>
          </cell>
          <cell r="D17">
            <v>14011.943703328001</v>
          </cell>
          <cell r="E17">
            <v>9020.584007194002</v>
          </cell>
          <cell r="H17">
            <v>0</v>
          </cell>
          <cell r="I17">
            <v>0</v>
          </cell>
        </row>
        <row r="18">
          <cell r="B18">
            <v>6010.44715</v>
          </cell>
          <cell r="C18">
            <v>966.76548000000003</v>
          </cell>
          <cell r="D18">
            <v>0</v>
          </cell>
          <cell r="E18">
            <v>0</v>
          </cell>
          <cell r="H18">
            <v>0</v>
          </cell>
          <cell r="I18">
            <v>0</v>
          </cell>
        </row>
        <row r="20">
          <cell r="B20">
            <v>860670.65386501211</v>
          </cell>
          <cell r="C20">
            <v>466911.39386557793</v>
          </cell>
          <cell r="D20">
            <v>92907.840332694977</v>
          </cell>
          <cell r="E20">
            <v>57506.00877833199</v>
          </cell>
          <cell r="F20">
            <v>76041.583482966002</v>
          </cell>
          <cell r="G20">
            <v>84318.697698175005</v>
          </cell>
          <cell r="H20">
            <v>5428.1548266080008</v>
          </cell>
          <cell r="I20">
            <v>1075.5766946400001</v>
          </cell>
          <cell r="J20">
            <v>1.0000000000000001E-5</v>
          </cell>
        </row>
        <row r="32">
          <cell r="B32">
            <v>31.061855040999991</v>
          </cell>
        </row>
        <row r="33">
          <cell r="B33">
            <v>342.59632785500008</v>
          </cell>
        </row>
        <row r="34">
          <cell r="B34">
            <v>0.75436088399999912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1.5692979689999997</v>
          </cell>
        </row>
        <row r="38">
          <cell r="B38">
            <v>375.98184174900007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דכון"/>
      <sheetName val="SAP השקעות 31.12.2020"/>
      <sheetName val="מאזן בוחן"/>
      <sheetName val="בדיקת כרטיסים חדשים"/>
      <sheetName val="כרטיסים חדשים"/>
      <sheetName val="השקעות סאפ"/>
      <sheetName val="מעגל הלוואות סיכום  "/>
      <sheetName val="פ.נ"/>
      <sheetName val="מאזן"/>
      <sheetName val="דוח פעילות"/>
      <sheetName val="דוח תנועה"/>
      <sheetName val="ביאורים-מאזן_אקטואריה"/>
      <sheetName val="ביאורים-מאזן_רבעון"/>
      <sheetName val="באור_דמנ"/>
      <sheetName val="באור_דמנ_שיעורים"/>
      <sheetName val="אקטואריה"/>
      <sheetName val="השקעות C"/>
      <sheetName val="חייבים A"/>
      <sheetName val="זכאים B"/>
      <sheetName val="הכנסות E"/>
      <sheetName val="הוצאות F"/>
      <sheetName val="הון עצמי D"/>
      <sheetName val="מבטח משנה"/>
      <sheetName val="עתודת מבטח משנה-ענת"/>
      <sheetName val="נכסים לפי אפיק"/>
      <sheetName val="יתרות_מעסיקים"/>
      <sheetName val="תשלומי פנסיה"/>
      <sheetName val="דוח ניודים לתקופה"/>
      <sheetName val="יתרת סגירה 31.12.2019"/>
      <sheetName val="בדיקת י.פ"/>
      <sheetName val="י.ס 31.12.2018"/>
      <sheetName val="ביאורי השקעות"/>
      <sheetName val="ביאורי השקעות (2)"/>
      <sheetName val="באור_עמלות"/>
      <sheetName val="תשואה ומדדים"/>
      <sheetName val="באור העברות בין מסלולים"/>
      <sheetName val="באור צדדים קשורים"/>
      <sheetName val="יתרות 0"/>
      <sheetName val="דוח תשואה יומית"/>
      <sheetName val="התאמת הון עצמי י.פ 1.1.2013"/>
      <sheetName val="מב 30.06.15"/>
      <sheetName val="סאפ 30.06.15"/>
      <sheetName val="סאפ 31.12.14"/>
      <sheetName val="מב  31.03.15"/>
      <sheetName val="מב 31.12.14"/>
      <sheetName val="סאפ 31.03.14"/>
      <sheetName val="מב 30.09.13 (2)"/>
      <sheetName val="מב 30.06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0">
          <cell r="C60">
            <v>1665241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4">
          <cell r="F64">
            <v>33890</v>
          </cell>
        </row>
      </sheetData>
      <sheetData sheetId="18">
        <row r="76">
          <cell r="F76">
            <v>-13508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5">
          <cell r="C25">
            <v>866349979.86183321</v>
          </cell>
          <cell r="D25">
            <v>5475173.8799999999</v>
          </cell>
          <cell r="E25">
            <v>1154326.7</v>
          </cell>
          <cell r="F25">
            <v>58202296.640000001</v>
          </cell>
          <cell r="G25">
            <v>94361808.629999995</v>
          </cell>
          <cell r="H25">
            <v>475377250.5</v>
          </cell>
          <cell r="I25">
            <v>79538709.948098511</v>
          </cell>
          <cell r="J25">
            <v>84782365.120068207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טבלאות כותרות"/>
      <sheetName val="Menu"/>
      <sheetName val="כספים_נזילים"/>
      <sheetName val="יחס_נזילות"/>
      <sheetName val="מחמ_עמיתים"/>
      <sheetName val="שינוי_במספר_העמיתים"/>
      <sheetName val="מספר_עמיתים_פעיל_ולא_פעיל_גמל"/>
      <sheetName val="שיעור_דמי_ניהול_סקירת_הנהלה"/>
      <sheetName val="שיעור_דמי_ניהול_סקירת_הנהלה_גמל"/>
      <sheetName val="דמי_ניהול_5_מעסיקים_גדולים"/>
      <sheetName val="מדיניות_השקעה"/>
      <sheetName val="ניתוח_מדיניות_השקעה_לא_מתמחה"/>
      <sheetName val="ניתוח_מדיניות_השקעה_מסלול_מתמחה"/>
      <sheetName val="ניתוח_נזילות"/>
      <sheetName val="סיכוני_שוק_סיכון_מדד_ומטבע"/>
      <sheetName val="סיכון_ריבית"/>
      <sheetName val="חשיפה_לענפי_משק_מכשירים_הוניים"/>
      <sheetName val="סיכוני_אשראי_חלוקה_לפי_מיקום"/>
      <sheetName val="סיכוני_אשראי_בחלוקה_לדרוגים_ארץ"/>
      <sheetName val="סיכוני_אשראי_בחלוקה_לדרוגים_חול"/>
      <sheetName val="סיכוני_אשראי_שיעורי_ריבית"/>
      <sheetName val="חשיפה_לענפי_משק_נכסי_חוב"/>
      <sheetName val="סיכונים_גאוגרפיים"/>
      <sheetName val="מאזן"/>
      <sheetName val="דוח_הכנסות_והוצאות"/>
      <sheetName val="דוח_על_השינויים_בזכויות_העמיתים"/>
      <sheetName val="שיעור_עליית_מדד_ושער_דולר"/>
      <sheetName val="חייבים_ויתרות_חובה"/>
      <sheetName val="נכסי_חוב_סחירים"/>
      <sheetName val="נכסי_חוב_שאינם_סחירים"/>
      <sheetName val="נכסי_חוב_לא_סחירים_שווי הוגן"/>
      <sheetName val="מניות"/>
      <sheetName val="השקעות_אחרות"/>
      <sheetName val="מכשירים_נגזרים_חשיפות"/>
      <sheetName val="נדלן_להשקעה_הרכב"/>
      <sheetName val="נדלן_להשקעה_פרטים_נוספים"/>
      <sheetName val="נדלן_להשקעה_רישום_ברשם_מקרקעין"/>
      <sheetName val="זכאים_ויתרות_זכות"/>
      <sheetName val="פרוט_דמי_ניהול"/>
      <sheetName val="שיעור_דמי_הניהול"/>
      <sheetName val="עמלות_ניהול_השקעות"/>
      <sheetName val="תשואות_הקופה"/>
      <sheetName val="יתרות_בעלי_עניין_וצדדים_קשורים"/>
      <sheetName val="עסקאות_בעלי_עניין_וצדדים_קשורים"/>
      <sheetName val="יתרה_גבוהה_בעל_עניין_צד_קשור"/>
      <sheetName val="מסים"/>
      <sheetName val="חובות_מעבידים"/>
      <sheetName val="יתרת_התחייבות_קרנות_השקעה"/>
      <sheetName val="יתרת_התחייבות_התקשרות_נכסי_נדלן"/>
      <sheetName val="DIR4"/>
      <sheetName val="DIR2"/>
      <sheetName val="DIR1"/>
      <sheetName val="סיכוני שוק_באור מהשקעות_פנסיה"/>
      <sheetName val="חשיפה לענפי משק_מהשקעות_פנסיה"/>
      <sheetName val="מבנה_ניהול_השקעות"/>
      <sheetName val="סקירת הנהלה-BI"/>
      <sheetName val="רשימת נכסים-השקעות אחרות "/>
      <sheetName val="נגזרים"/>
      <sheetName val="דוחות אוצר 12.2019"/>
      <sheetName val="שיעור דמי ניהו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6">
          <cell r="E26">
            <v>2475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rightToLeft="1" tabSelected="1" zoomScale="90" zoomScaleNormal="90" workbookViewId="0">
      <selection activeCell="F21" sqref="F21"/>
    </sheetView>
  </sheetViews>
  <sheetFormatPr defaultRowHeight="14.25" x14ac:dyDescent="0.2"/>
  <cols>
    <col min="1" max="1" width="41.75" style="1" customWidth="1"/>
    <col min="2" max="2" width="7.75" style="1" customWidth="1"/>
    <col min="3" max="3" width="15.125" style="1" bestFit="1" customWidth="1"/>
    <col min="4" max="4" width="9.5" style="1" customWidth="1"/>
    <col min="5" max="5" width="8.75" style="1" customWidth="1"/>
    <col min="6" max="6" width="7.625" style="1" customWidth="1"/>
    <col min="7" max="7" width="8.875" style="1" customWidth="1"/>
    <col min="8" max="8" width="9.375" style="1" customWidth="1"/>
    <col min="9" max="9" width="9" style="1" customWidth="1"/>
    <col min="10" max="10" width="13.25" style="1" customWidth="1"/>
    <col min="11" max="11" width="12.375" style="1" customWidth="1"/>
    <col min="12" max="12" width="13.25" style="1" customWidth="1"/>
    <col min="13" max="16384" width="9" style="1"/>
  </cols>
  <sheetData>
    <row r="1" spans="1:10" ht="14.25" customHeight="1" x14ac:dyDescent="0.25">
      <c r="A1" s="10" t="s">
        <v>35</v>
      </c>
      <c r="B1" s="11"/>
      <c r="C1" s="11"/>
      <c r="D1" s="11"/>
      <c r="E1" s="11"/>
      <c r="F1" s="11"/>
      <c r="G1" s="11"/>
      <c r="H1" s="9"/>
      <c r="I1" s="9"/>
    </row>
    <row r="2" spans="1:10" ht="15" customHeight="1" thickBot="1" x14ac:dyDescent="0.3">
      <c r="A2" s="12"/>
      <c r="B2" s="13"/>
      <c r="D2" s="13"/>
      <c r="E2" s="13"/>
      <c r="F2" s="13"/>
      <c r="G2" s="13"/>
      <c r="H2" s="13"/>
      <c r="I2" s="9"/>
      <c r="J2" s="9"/>
    </row>
    <row r="3" spans="1:10" ht="15" thickBot="1" x14ac:dyDescent="0.25"/>
    <row r="4" spans="1:10" ht="15" thickBot="1" x14ac:dyDescent="0.25">
      <c r="A4" s="43" t="s">
        <v>8</v>
      </c>
      <c r="B4" s="43"/>
      <c r="C4" s="45" t="s">
        <v>0</v>
      </c>
    </row>
    <row r="5" spans="1:10" ht="45.75" thickBot="1" x14ac:dyDescent="0.3">
      <c r="A5" s="43"/>
      <c r="B5" s="43"/>
      <c r="C5" s="45"/>
      <c r="D5" s="14" t="s">
        <v>9</v>
      </c>
      <c r="E5" s="14" t="s">
        <v>32</v>
      </c>
      <c r="F5" s="14" t="s">
        <v>33</v>
      </c>
      <c r="G5" s="14" t="s">
        <v>34</v>
      </c>
      <c r="H5" s="14" t="s">
        <v>36</v>
      </c>
      <c r="I5" s="14" t="s">
        <v>23</v>
      </c>
    </row>
    <row r="6" spans="1:10" ht="15.75" thickBot="1" x14ac:dyDescent="0.3">
      <c r="A6" s="44" t="s">
        <v>6</v>
      </c>
      <c r="B6" s="32" t="s">
        <v>1</v>
      </c>
      <c r="C6" s="15">
        <f>SUM(D6:I6)</f>
        <v>1500920</v>
      </c>
      <c r="D6" s="15">
        <f>'הרכב נכסים כללית'!C28</f>
        <v>866350</v>
      </c>
      <c r="E6" s="15">
        <f>'הרכב נכסים כללית'!G28</f>
        <v>5475</v>
      </c>
      <c r="F6" s="15">
        <f>'הרכב נכסים כללית'!H28</f>
        <v>1154</v>
      </c>
      <c r="G6" s="15">
        <f>'הרכב נכסים כללית'!F28</f>
        <v>58202</v>
      </c>
      <c r="H6" s="15">
        <f>'הרכב נכסים כללית'!E28</f>
        <v>94362</v>
      </c>
      <c r="I6" s="15">
        <f>'הרכב נכסים כללית'!D28</f>
        <v>475377</v>
      </c>
    </row>
    <row r="7" spans="1:10" ht="15.75" thickBot="1" x14ac:dyDescent="0.3">
      <c r="A7" s="44"/>
      <c r="B7" s="32" t="s">
        <v>2</v>
      </c>
      <c r="C7" s="15">
        <f>'הרכב נכסים כללית'!C29</f>
        <v>164321</v>
      </c>
      <c r="D7" s="16"/>
      <c r="E7" s="16"/>
      <c r="F7" s="16"/>
      <c r="G7" s="16"/>
      <c r="H7" s="16"/>
      <c r="I7" s="16"/>
    </row>
    <row r="8" spans="1:10" ht="15.75" thickBot="1" x14ac:dyDescent="0.3">
      <c r="A8" s="44" t="s">
        <v>3</v>
      </c>
      <c r="B8" s="44"/>
      <c r="C8" s="18">
        <f>[2]ריכוז!$E$10</f>
        <v>0.31789589307975596</v>
      </c>
      <c r="D8" s="18">
        <f>+[2]ריכוז!$G$46</f>
        <v>0.36329763619702415</v>
      </c>
      <c r="E8" s="38">
        <f>[2]ריכוז!$G$52</f>
        <v>0.21557869373070027</v>
      </c>
      <c r="F8" s="38">
        <f>+[2]ריכוז!$G$50</f>
        <v>0.28518804400263775</v>
      </c>
      <c r="G8" s="38">
        <f>+[2]ריכוז!$G$48</f>
        <v>0.41160580968568894</v>
      </c>
      <c r="H8" s="38">
        <f>+[2]ריכוז!$G$54</f>
        <v>1.4341588470334621E-2</v>
      </c>
      <c r="I8" s="38">
        <f>+[2]ריכוז!$G$56</f>
        <v>1.8256458390308872E-2</v>
      </c>
    </row>
    <row r="9" spans="1:10" ht="15.75" thickBot="1" x14ac:dyDescent="0.3">
      <c r="A9" s="44" t="s">
        <v>5</v>
      </c>
      <c r="B9" s="44"/>
      <c r="C9" s="18">
        <f>[2]ריכוז!$E$12</f>
        <v>1.1292034652928611</v>
      </c>
      <c r="D9" s="18">
        <f>[2]ריכוז!$F$46</f>
        <v>0.76816407675411258</v>
      </c>
      <c r="E9" s="38">
        <f>[2]ריכוז!$F$52</f>
        <v>1.2714018630263171</v>
      </c>
      <c r="F9" s="38">
        <f>+[2]ריכוז!$F$50</f>
        <v>1.5502100239467993</v>
      </c>
      <c r="G9" s="38">
        <f>+[2]ריכוז!$F$48</f>
        <v>1.3157935585114595</v>
      </c>
      <c r="H9" s="38">
        <f>+[2]ריכוז!$F$54</f>
        <v>0.73432562667762358</v>
      </c>
      <c r="I9" s="38">
        <f>+[2]ריכוז!$F$56</f>
        <v>1.6395173453996985</v>
      </c>
    </row>
    <row r="10" spans="1:10" ht="15.75" thickBot="1" x14ac:dyDescent="0.3">
      <c r="A10" s="39" t="s">
        <v>24</v>
      </c>
      <c r="B10" s="40"/>
      <c r="C10" s="29"/>
      <c r="D10" s="29">
        <f>+[2]ריכוז!$H$46</f>
        <v>0.16605259955311727</v>
      </c>
      <c r="E10" s="29">
        <f>+[2]ריכוז!$H$52</f>
        <v>0.10151485582383427</v>
      </c>
      <c r="F10" s="29">
        <f>+[2]ריכוז!$H$50</f>
        <v>7.4115448727222324E-2</v>
      </c>
      <c r="G10" s="29">
        <f>+[2]ריכוז!$H$48</f>
        <v>5.9305019611715692E-2</v>
      </c>
      <c r="H10" s="29">
        <f>+[2]ריכוז!$H$54</f>
        <v>2.5549558372219942E-2</v>
      </c>
      <c r="I10" s="29">
        <f>+[2]ריכוז!$H$56</f>
        <v>5.9299475420903835E-3</v>
      </c>
    </row>
    <row r="11" spans="1:10" ht="15.75" thickBot="1" x14ac:dyDescent="0.3">
      <c r="A11" s="39" t="s">
        <v>25</v>
      </c>
      <c r="B11" s="40"/>
      <c r="C11" s="29"/>
      <c r="D11" s="29">
        <f>+[2]ריכוז!$I$46</f>
        <v>0.15367345386935222</v>
      </c>
      <c r="E11" s="29">
        <f>+[2]ריכוז!$I$52</f>
        <v>0.1006007065328797</v>
      </c>
      <c r="F11" s="29">
        <f>+[2]ריכוז!$I$50</f>
        <v>6.9260359044136452E-2</v>
      </c>
      <c r="G11" s="29">
        <f>+[2]ריכוז!$I$48</f>
        <v>5.2144312802704665E-2</v>
      </c>
      <c r="H11" s="29">
        <f>+[2]ריכוז!$I$54</f>
        <v>0</v>
      </c>
      <c r="I11" s="29">
        <f>+[2]ריכוז!$I$56</f>
        <v>0</v>
      </c>
    </row>
    <row r="12" spans="1:10" ht="15.75" thickBot="1" x14ac:dyDescent="0.3">
      <c r="A12" s="39" t="s">
        <v>4</v>
      </c>
      <c r="B12" s="40"/>
      <c r="C12" s="18"/>
      <c r="D12" s="18">
        <f>+[2]ריכוז!$D$46</f>
        <v>4.6255538999999999</v>
      </c>
      <c r="E12" s="38">
        <f>+[2]ריכוז!$D$52</f>
        <v>4.9033040000000003</v>
      </c>
      <c r="F12" s="38">
        <f>+[2]ריכוז!$D$50</f>
        <v>3.7793380999999999</v>
      </c>
      <c r="G12" s="38">
        <f>+[2]ריכוז!$D$48</f>
        <v>2.7123016999999998</v>
      </c>
      <c r="H12" s="38">
        <f>+[2]ריכוז!$D$54</f>
        <v>12.029795099999999</v>
      </c>
      <c r="I12" s="38">
        <f>+[2]ריכוז!$D$56</f>
        <v>-7.4813600000000003E-3</v>
      </c>
    </row>
    <row r="13" spans="1:10" ht="15.75" thickBot="1" x14ac:dyDescent="0.3">
      <c r="A13" s="41" t="s">
        <v>7</v>
      </c>
      <c r="B13" s="42"/>
      <c r="C13" s="19">
        <f>SUM(C6:C7)</f>
        <v>1665241</v>
      </c>
      <c r="D13" s="17"/>
      <c r="E13" s="17"/>
      <c r="F13" s="17"/>
      <c r="G13" s="17"/>
      <c r="H13" s="17"/>
      <c r="I13" s="17"/>
    </row>
    <row r="14" spans="1:10" x14ac:dyDescent="0.2">
      <c r="C14" s="22">
        <f>'הרכב נכסים כללית'!C30-C13</f>
        <v>0</v>
      </c>
    </row>
  </sheetData>
  <mergeCells count="9">
    <mergeCell ref="A10:B10"/>
    <mergeCell ref="A11:B11"/>
    <mergeCell ref="A12:B12"/>
    <mergeCell ref="A13:B13"/>
    <mergeCell ref="C4:C5"/>
    <mergeCell ref="A4:B5"/>
    <mergeCell ref="A6:A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B2:H43"/>
  <sheetViews>
    <sheetView rightToLeft="1" zoomScale="85" zoomScaleNormal="85" workbookViewId="0">
      <selection activeCell="F37" sqref="F37"/>
    </sheetView>
  </sheetViews>
  <sheetFormatPr defaultRowHeight="14.25" x14ac:dyDescent="0.2"/>
  <cols>
    <col min="1" max="1" width="9" style="1"/>
    <col min="2" max="2" width="25.125" style="1" bestFit="1" customWidth="1"/>
    <col min="3" max="3" width="14.125" style="1" bestFit="1" customWidth="1"/>
    <col min="4" max="4" width="11.875" style="1" bestFit="1" customWidth="1"/>
    <col min="5" max="5" width="10.875" style="1" bestFit="1" customWidth="1"/>
    <col min="6" max="6" width="11.875" style="1" bestFit="1" customWidth="1"/>
    <col min="7" max="7" width="11.875" style="1" customWidth="1"/>
    <col min="8" max="16384" width="9" style="1"/>
  </cols>
  <sheetData>
    <row r="2" spans="2:8" ht="15" x14ac:dyDescent="0.25">
      <c r="B2" s="7" t="s">
        <v>37</v>
      </c>
    </row>
    <row r="4" spans="2:8" ht="25.5" x14ac:dyDescent="0.2">
      <c r="B4" s="4"/>
      <c r="C4" s="33" t="s">
        <v>26</v>
      </c>
      <c r="D4" s="33" t="s">
        <v>32</v>
      </c>
      <c r="E4" s="33" t="s">
        <v>33</v>
      </c>
      <c r="F4" s="33" t="s">
        <v>34</v>
      </c>
      <c r="G4" s="33" t="s">
        <v>36</v>
      </c>
      <c r="H4" s="33" t="s">
        <v>23</v>
      </c>
    </row>
    <row r="5" spans="2:8" x14ac:dyDescent="0.2">
      <c r="B5" s="4" t="s">
        <v>11</v>
      </c>
      <c r="C5" s="6">
        <f t="shared" ref="C5:D12" si="0">C20/C$28</f>
        <v>0.3339308593524557</v>
      </c>
      <c r="D5" s="6">
        <f>D20/D$28</f>
        <v>0.40318315778844999</v>
      </c>
      <c r="E5" s="6">
        <f>E20/E$28</f>
        <v>0.33361946546279225</v>
      </c>
      <c r="F5" s="6">
        <f t="shared" ref="F5:H5" si="1">F20/F$28</f>
        <v>0.21614377512800248</v>
      </c>
      <c r="G5" s="6">
        <f t="shared" si="1"/>
        <v>0.73716894977168945</v>
      </c>
      <c r="H5" s="6">
        <f t="shared" si="1"/>
        <v>0</v>
      </c>
    </row>
    <row r="6" spans="2:8" x14ac:dyDescent="0.2">
      <c r="B6" s="4" t="s">
        <v>12</v>
      </c>
      <c r="C6" s="6">
        <f t="shared" si="0"/>
        <v>0.16189299936515264</v>
      </c>
      <c r="D6" s="6">
        <f t="shared" si="0"/>
        <v>0.17941759908451607</v>
      </c>
      <c r="E6" s="6">
        <f t="shared" ref="E6:E12" si="2">E21/E$28</f>
        <v>0.26076174731353724</v>
      </c>
      <c r="F6" s="6">
        <f t="shared" ref="F6:H6" si="3">F21/F$28</f>
        <v>0.35651695818013129</v>
      </c>
      <c r="G6" s="6">
        <f t="shared" si="3"/>
        <v>0.10995433789954338</v>
      </c>
      <c r="H6" s="6">
        <f t="shared" si="3"/>
        <v>0.78162911611785091</v>
      </c>
    </row>
    <row r="7" spans="2:8" x14ac:dyDescent="0.2">
      <c r="B7" s="4" t="s">
        <v>13</v>
      </c>
      <c r="C7" s="6">
        <f t="shared" si="0"/>
        <v>0.1160027702429734</v>
      </c>
      <c r="D7" s="6">
        <f t="shared" si="0"/>
        <v>0.16675186220620686</v>
      </c>
      <c r="E7" s="6">
        <f t="shared" si="2"/>
        <v>0.14442254297280685</v>
      </c>
      <c r="F7" s="6">
        <f t="shared" ref="F7:H7" si="4">F22/F$28</f>
        <v>0.16947871207175011</v>
      </c>
      <c r="G7" s="6">
        <f t="shared" si="4"/>
        <v>2.0091324200913242E-2</v>
      </c>
      <c r="H7" s="6">
        <f t="shared" si="4"/>
        <v>0</v>
      </c>
    </row>
    <row r="8" spans="2:8" x14ac:dyDescent="0.2">
      <c r="B8" s="4" t="s">
        <v>14</v>
      </c>
      <c r="C8" s="6">
        <f t="shared" si="0"/>
        <v>5.1246032204074567E-2</v>
      </c>
      <c r="D8" s="6">
        <f t="shared" si="0"/>
        <v>4.4373202742244579E-2</v>
      </c>
      <c r="E8" s="6">
        <f t="shared" si="2"/>
        <v>7.6556240859668084E-2</v>
      </c>
      <c r="F8" s="6">
        <f t="shared" ref="F8:H8" si="5">F23/F$28</f>
        <v>7.9172537026219028E-2</v>
      </c>
      <c r="G8" s="6">
        <f t="shared" si="5"/>
        <v>7.5799086757990866E-2</v>
      </c>
      <c r="H8" s="6">
        <f t="shared" si="5"/>
        <v>0.14558058925476602</v>
      </c>
    </row>
    <row r="9" spans="2:8" x14ac:dyDescent="0.2">
      <c r="B9" s="4" t="s">
        <v>10</v>
      </c>
      <c r="C9" s="6">
        <f t="shared" si="0"/>
        <v>0.20475327523518208</v>
      </c>
      <c r="D9" s="6">
        <f t="shared" si="0"/>
        <v>0.15317106212542886</v>
      </c>
      <c r="E9" s="6">
        <f t="shared" si="2"/>
        <v>0.14849197770288888</v>
      </c>
      <c r="F9" s="6">
        <f t="shared" ref="F9:H9" si="6">F24/F$28</f>
        <v>0.15499467372255249</v>
      </c>
      <c r="G9" s="6">
        <f t="shared" si="6"/>
        <v>0</v>
      </c>
      <c r="H9" s="6">
        <f t="shared" si="6"/>
        <v>0</v>
      </c>
    </row>
    <row r="10" spans="2:8" x14ac:dyDescent="0.2">
      <c r="B10" s="4" t="s">
        <v>15</v>
      </c>
      <c r="C10" s="6">
        <f t="shared" si="0"/>
        <v>0</v>
      </c>
      <c r="D10" s="6">
        <f t="shared" si="0"/>
        <v>0</v>
      </c>
      <c r="E10" s="6">
        <f t="shared" si="2"/>
        <v>0</v>
      </c>
      <c r="F10" s="6">
        <f t="shared" ref="F10:H10" si="7">F25/F$28</f>
        <v>0</v>
      </c>
      <c r="G10" s="6">
        <f t="shared" si="7"/>
        <v>0</v>
      </c>
      <c r="H10" s="6">
        <f t="shared" si="7"/>
        <v>0</v>
      </c>
    </row>
    <row r="11" spans="2:8" x14ac:dyDescent="0.2">
      <c r="B11" s="4" t="s">
        <v>16</v>
      </c>
      <c r="C11" s="6">
        <f t="shared" si="0"/>
        <v>6.937150112541121E-3</v>
      </c>
      <c r="D11" s="6">
        <f t="shared" si="0"/>
        <v>2.0341749811202477E-3</v>
      </c>
      <c r="E11" s="6">
        <f t="shared" si="2"/>
        <v>0</v>
      </c>
      <c r="F11" s="6">
        <f t="shared" ref="F11:H11" si="8">F26/F$28</f>
        <v>0</v>
      </c>
      <c r="G11" s="6">
        <f t="shared" si="8"/>
        <v>0</v>
      </c>
      <c r="H11" s="6">
        <f t="shared" si="8"/>
        <v>0</v>
      </c>
    </row>
    <row r="12" spans="2:8" x14ac:dyDescent="0.2">
      <c r="B12" s="4" t="s">
        <v>17</v>
      </c>
      <c r="C12" s="6">
        <f t="shared" si="0"/>
        <v>0.12523691348762048</v>
      </c>
      <c r="D12" s="6">
        <f t="shared" si="0"/>
        <v>5.1068941072033351E-2</v>
      </c>
      <c r="E12" s="6">
        <f t="shared" si="2"/>
        <v>3.6148025688306731E-2</v>
      </c>
      <c r="F12" s="6">
        <f t="shared" ref="F12:H12" si="9">F27/F$28</f>
        <v>2.3693343871344627E-2</v>
      </c>
      <c r="G12" s="6">
        <f t="shared" si="9"/>
        <v>5.6986301369863011E-2</v>
      </c>
      <c r="H12" s="6">
        <f t="shared" si="9"/>
        <v>7.2790294627383012E-2</v>
      </c>
    </row>
    <row r="13" spans="2:8" x14ac:dyDescent="0.2">
      <c r="B13" s="2"/>
      <c r="C13" s="3"/>
    </row>
    <row r="16" spans="2:8" x14ac:dyDescent="0.2">
      <c r="C16" s="20">
        <f>SUM(C5:C15)</f>
        <v>1</v>
      </c>
      <c r="D16" s="20">
        <f t="shared" ref="D16:H16" si="10">SUM(D5:D15)</f>
        <v>0.99999999999999989</v>
      </c>
      <c r="E16" s="20">
        <f t="shared" si="10"/>
        <v>1</v>
      </c>
      <c r="F16" s="20">
        <f t="shared" si="10"/>
        <v>1</v>
      </c>
      <c r="G16" s="20">
        <f t="shared" si="10"/>
        <v>0.99999999999999989</v>
      </c>
      <c r="H16" s="20">
        <f t="shared" si="10"/>
        <v>1</v>
      </c>
    </row>
    <row r="20" spans="2:8" x14ac:dyDescent="0.2">
      <c r="B20" s="4" t="s">
        <v>11</v>
      </c>
      <c r="C20" s="21">
        <f>ROUND('[3]סיכום 12.2020'!B13,0)</f>
        <v>289301</v>
      </c>
      <c r="D20" s="21">
        <f>ROUND('[3]סיכום 12.2020'!C13,0)</f>
        <v>191664</v>
      </c>
      <c r="E20" s="21">
        <f>ROUND('[3]סיכום 12.2020'!D13,0)</f>
        <v>31481</v>
      </c>
      <c r="F20" s="21">
        <f>ROUND('[3]סיכום 12.2020'!E13,0)</f>
        <v>12580</v>
      </c>
      <c r="G20" s="21">
        <f>ROUND('[3]סיכום 12.2020'!H13,0)</f>
        <v>4036</v>
      </c>
      <c r="H20" s="21">
        <f>ROUND('[3]סיכום 12.2020'!I13,0)</f>
        <v>0</v>
      </c>
    </row>
    <row r="21" spans="2:8" x14ac:dyDescent="0.2">
      <c r="B21" s="4" t="s">
        <v>12</v>
      </c>
      <c r="C21" s="21">
        <f>ROUND('[3]סיכום 12.2020'!B14,0)</f>
        <v>140256</v>
      </c>
      <c r="D21" s="21">
        <f>ROUND('[3]סיכום 12.2020'!C14,0)</f>
        <v>85291</v>
      </c>
      <c r="E21" s="21">
        <f>ROUND('[3]סיכום 12.2020'!D14,0)</f>
        <v>24606</v>
      </c>
      <c r="F21" s="21">
        <f>ROUND('[3]סיכום 12.2020'!E14,0)</f>
        <v>20750</v>
      </c>
      <c r="G21" s="21">
        <f>ROUND('[3]סיכום 12.2020'!H14,0)</f>
        <v>602</v>
      </c>
      <c r="H21" s="21">
        <f>ROUND('[3]סיכום 12.2020'!I14,0)</f>
        <v>902</v>
      </c>
    </row>
    <row r="22" spans="2:8" x14ac:dyDescent="0.2">
      <c r="B22" s="4" t="s">
        <v>13</v>
      </c>
      <c r="C22" s="21">
        <f>ROUND('[3]סיכום 12.2020'!B15,0)</f>
        <v>100499</v>
      </c>
      <c r="D22" s="21">
        <f>ROUND('[3]סיכום 12.2020'!C15,0)</f>
        <v>79270</v>
      </c>
      <c r="E22" s="21">
        <f>ROUND('[3]סיכום 12.2020'!D15,0)</f>
        <v>13628</v>
      </c>
      <c r="F22" s="21">
        <f>ROUND('[3]סיכום 12.2020'!E15,0)</f>
        <v>9864</v>
      </c>
      <c r="G22" s="21">
        <f>ROUND('[3]סיכום 12.2020'!H15,0)</f>
        <v>110</v>
      </c>
      <c r="H22" s="21">
        <f>ROUND('[3]סיכום 12.2020'!I15,0)</f>
        <v>0</v>
      </c>
    </row>
    <row r="23" spans="2:8" x14ac:dyDescent="0.2">
      <c r="B23" s="4" t="s">
        <v>14</v>
      </c>
      <c r="C23" s="21">
        <f>ROUND('[3]סיכום 12.2020'!B16,0)</f>
        <v>44397</v>
      </c>
      <c r="D23" s="21">
        <f>ROUND('[3]סיכום 12.2020'!C16,0)</f>
        <v>21094</v>
      </c>
      <c r="E23" s="21">
        <f>ROUND('[3]סיכום 12.2020'!D16,0)</f>
        <v>7224</v>
      </c>
      <c r="F23" s="21">
        <f>ROUND('[3]סיכום 12.2020'!E16,0)</f>
        <v>4608</v>
      </c>
      <c r="G23" s="21">
        <f>ROUND('[3]סיכום 12.2020'!H16,0)</f>
        <v>415</v>
      </c>
      <c r="H23" s="21">
        <f>ROUND('[3]סיכום 12.2020'!I16,0)</f>
        <v>168</v>
      </c>
    </row>
    <row r="24" spans="2:8" x14ac:dyDescent="0.2">
      <c r="B24" s="4" t="s">
        <v>10</v>
      </c>
      <c r="C24" s="21">
        <f>ROUND('[3]סיכום 12.2020'!B17,0)</f>
        <v>177388</v>
      </c>
      <c r="D24" s="21">
        <f>ROUND('[3]סיכום 12.2020'!C17,0)</f>
        <v>72814</v>
      </c>
      <c r="E24" s="21">
        <f>ROUND('[3]סיכום 12.2020'!D17,0)</f>
        <v>14012</v>
      </c>
      <c r="F24" s="21">
        <f>ROUND('[3]סיכום 12.2020'!E17,0)</f>
        <v>9021</v>
      </c>
      <c r="G24" s="21">
        <f>ROUND('[3]סיכום 12.2020'!H17,0)</f>
        <v>0</v>
      </c>
      <c r="H24" s="21">
        <f>ROUND('[3]סיכום 12.2020'!I17,0)</f>
        <v>0</v>
      </c>
    </row>
    <row r="25" spans="2:8" x14ac:dyDescent="0.2">
      <c r="B25" s="4" t="s">
        <v>15</v>
      </c>
      <c r="C25" s="21"/>
      <c r="D25" s="21"/>
      <c r="E25" s="21"/>
      <c r="F25" s="21"/>
      <c r="G25" s="21"/>
      <c r="H25" s="21"/>
    </row>
    <row r="26" spans="2:8" x14ac:dyDescent="0.2">
      <c r="B26" s="4" t="s">
        <v>16</v>
      </c>
      <c r="C26" s="21">
        <f>ROUND('[3]סיכום 12.2020'!B18,0)</f>
        <v>6010</v>
      </c>
      <c r="D26" s="21">
        <f>ROUND('[3]סיכום 12.2020'!C18,0)</f>
        <v>967</v>
      </c>
      <c r="E26" s="21">
        <f>ROUND('[3]סיכום 12.2020'!D18,0)</f>
        <v>0</v>
      </c>
      <c r="F26" s="21">
        <f>ROUND('[3]סיכום 12.2020'!E18,0)</f>
        <v>0</v>
      </c>
      <c r="G26" s="21">
        <f>ROUND('[3]סיכום 12.2020'!H18,0)</f>
        <v>0</v>
      </c>
      <c r="H26" s="21">
        <f>ROUND('[3]סיכום 12.2020'!I18,0)</f>
        <v>0</v>
      </c>
    </row>
    <row r="27" spans="2:8" x14ac:dyDescent="0.2">
      <c r="B27" s="4" t="s">
        <v>17</v>
      </c>
      <c r="C27" s="34">
        <f t="shared" ref="C27" si="11">C28-SUM(C20:C26)</f>
        <v>108499</v>
      </c>
      <c r="D27" s="34">
        <f t="shared" ref="D27" si="12">D28-SUM(D20:D26)</f>
        <v>24277</v>
      </c>
      <c r="E27" s="34">
        <f t="shared" ref="E27" si="13">E28-SUM(E20:E26)</f>
        <v>3411</v>
      </c>
      <c r="F27" s="34">
        <f t="shared" ref="F27" si="14">F28-SUM(F20:F26)</f>
        <v>1379</v>
      </c>
      <c r="G27" s="34">
        <f t="shared" ref="G27" si="15">G28-SUM(G20:G26)</f>
        <v>312</v>
      </c>
      <c r="H27" s="34">
        <f t="shared" ref="H27" si="16">H28-SUM(H20:H26)</f>
        <v>84</v>
      </c>
    </row>
    <row r="28" spans="2:8" ht="15" x14ac:dyDescent="0.25">
      <c r="B28" s="23" t="s">
        <v>18</v>
      </c>
      <c r="C28" s="24">
        <f>ROUND('[4]נכסים לפי אפיק'!$C$25/1000,0)</f>
        <v>866350</v>
      </c>
      <c r="D28" s="24">
        <f>ROUND('[4]נכסים לפי אפיק'!$H$25/1000,0)</f>
        <v>475377</v>
      </c>
      <c r="E28" s="24">
        <f>ROUND('[4]נכסים לפי אפיק'!$G$25/1000,0)</f>
        <v>94362</v>
      </c>
      <c r="F28" s="24">
        <f>ROUND('[4]נכסים לפי אפיק'!$F$25/1000,0)</f>
        <v>58202</v>
      </c>
      <c r="G28" s="24">
        <f>ROUND('[4]נכסים לפי אפיק'!$D$25/1000,0)</f>
        <v>5475</v>
      </c>
      <c r="H28" s="24">
        <f>ROUND('[4]נכסים לפי אפיק'!$E$25/1000,0)</f>
        <v>1154</v>
      </c>
    </row>
    <row r="29" spans="2:8" ht="15" x14ac:dyDescent="0.25">
      <c r="B29" s="27" t="s">
        <v>19</v>
      </c>
      <c r="C29" s="24">
        <f>ROUND((+'[4]נכסים לפי אפיק'!$I$25+'[4]נכסים לפי אפיק'!$J$25)/1000,0)</f>
        <v>164321</v>
      </c>
    </row>
    <row r="30" spans="2:8" ht="15" thickBot="1" x14ac:dyDescent="0.25">
      <c r="B30" s="25" t="s">
        <v>20</v>
      </c>
      <c r="C30" s="26">
        <f>SUM(C28:H28,C29)</f>
        <v>1665241</v>
      </c>
    </row>
    <row r="31" spans="2:8" ht="3.75" customHeight="1" thickTop="1" x14ac:dyDescent="0.2"/>
    <row r="32" spans="2:8" ht="15" thickBot="1" x14ac:dyDescent="0.25">
      <c r="B32" s="1" t="s">
        <v>21</v>
      </c>
      <c r="C32" s="28">
        <f>'[4]דוח תנועה'!$C$60</f>
        <v>1665241</v>
      </c>
    </row>
    <row r="33" spans="2:3" ht="15" thickTop="1" x14ac:dyDescent="0.2">
      <c r="B33" s="1" t="s">
        <v>22</v>
      </c>
      <c r="C33" s="22">
        <f>C32-C30</f>
        <v>0</v>
      </c>
    </row>
    <row r="37" spans="2:3" x14ac:dyDescent="0.2">
      <c r="B37" s="2" t="s">
        <v>28</v>
      </c>
      <c r="C37" s="8">
        <f>+ROUND('[4]חייבים A'!$F$64,0)</f>
        <v>33890</v>
      </c>
    </row>
    <row r="38" spans="2:3" x14ac:dyDescent="0.2">
      <c r="B38" s="2" t="s">
        <v>27</v>
      </c>
      <c r="C38" s="36">
        <f>'[4]זכאים B'!$F$76</f>
        <v>-13508</v>
      </c>
    </row>
    <row r="39" spans="2:3" x14ac:dyDescent="0.2">
      <c r="C39" s="35">
        <f>SUM(C37:C38)</f>
        <v>20382</v>
      </c>
    </row>
    <row r="40" spans="2:3" x14ac:dyDescent="0.2">
      <c r="C40" s="37"/>
    </row>
    <row r="41" spans="2:3" x14ac:dyDescent="0.2">
      <c r="B41" s="2" t="s">
        <v>29</v>
      </c>
      <c r="C41" s="22">
        <f>SUM('[3]סיכום 12.2020'!$B$20:$J$20)</f>
        <v>1644859.9095540063</v>
      </c>
    </row>
    <row r="42" spans="2:3" x14ac:dyDescent="0.2">
      <c r="B42" s="2" t="s">
        <v>30</v>
      </c>
      <c r="C42" s="22">
        <f>C32</f>
        <v>1665241</v>
      </c>
    </row>
    <row r="43" spans="2:3" x14ac:dyDescent="0.2">
      <c r="C43" s="22">
        <f>C42-C41</f>
        <v>20381.090445993701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B2:C33"/>
  <sheetViews>
    <sheetView rightToLeft="1" workbookViewId="0">
      <selection activeCell="C32" sqref="C32"/>
    </sheetView>
  </sheetViews>
  <sheetFormatPr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7" t="s">
        <v>31</v>
      </c>
    </row>
    <row r="4" spans="2:3" ht="28.5" x14ac:dyDescent="0.2">
      <c r="B4" s="4"/>
      <c r="C4" s="5" t="s">
        <v>9</v>
      </c>
    </row>
    <row r="5" spans="2:3" x14ac:dyDescent="0.2">
      <c r="B5" s="4" t="s">
        <v>11</v>
      </c>
      <c r="C5" s="6">
        <f>C20/$C$28</f>
        <v>4.1114058355437667E-2</v>
      </c>
    </row>
    <row r="6" spans="2:3" x14ac:dyDescent="0.2">
      <c r="B6" s="4" t="s">
        <v>12</v>
      </c>
      <c r="C6" s="6">
        <f t="shared" ref="C6:C12" si="0">C21/$C$28</f>
        <v>0.45490716180371354</v>
      </c>
    </row>
    <row r="7" spans="2:3" x14ac:dyDescent="0.2">
      <c r="B7" s="4" t="s">
        <v>13</v>
      </c>
      <c r="C7" s="6">
        <f t="shared" si="0"/>
        <v>1.3262599469496021E-3</v>
      </c>
    </row>
    <row r="8" spans="2:3" x14ac:dyDescent="0.2">
      <c r="B8" s="4" t="s">
        <v>14</v>
      </c>
      <c r="C8" s="6">
        <f t="shared" si="0"/>
        <v>0</v>
      </c>
    </row>
    <row r="9" spans="2:3" x14ac:dyDescent="0.2">
      <c r="B9" s="4" t="s">
        <v>10</v>
      </c>
      <c r="C9" s="6">
        <f t="shared" si="0"/>
        <v>0</v>
      </c>
    </row>
    <row r="10" spans="2:3" x14ac:dyDescent="0.2">
      <c r="B10" s="4" t="s">
        <v>15</v>
      </c>
      <c r="C10" s="6">
        <f t="shared" si="0"/>
        <v>0</v>
      </c>
    </row>
    <row r="11" spans="2:3" x14ac:dyDescent="0.2">
      <c r="B11" s="4" t="s">
        <v>16</v>
      </c>
      <c r="C11" s="6">
        <f t="shared" si="0"/>
        <v>2.6525198938992041E-3</v>
      </c>
    </row>
    <row r="12" spans="2:3" x14ac:dyDescent="0.2">
      <c r="B12" s="4" t="s">
        <v>17</v>
      </c>
      <c r="C12" s="6">
        <f t="shared" si="0"/>
        <v>0.5</v>
      </c>
    </row>
    <row r="13" spans="2:3" x14ac:dyDescent="0.2">
      <c r="B13" s="2"/>
      <c r="C13" s="3"/>
    </row>
    <row r="16" spans="2:3" x14ac:dyDescent="0.2">
      <c r="C16" s="20">
        <f>SUM(C5:C15)</f>
        <v>1</v>
      </c>
    </row>
    <row r="20" spans="2:3" x14ac:dyDescent="0.2">
      <c r="B20" s="4" t="s">
        <v>11</v>
      </c>
      <c r="C20" s="21">
        <f>ROUND('[3]סיכום 12.2020'!B32,0)</f>
        <v>31</v>
      </c>
    </row>
    <row r="21" spans="2:3" x14ac:dyDescent="0.2">
      <c r="B21" s="4" t="s">
        <v>12</v>
      </c>
      <c r="C21" s="21">
        <f>ROUND('[3]סיכום 12.2020'!B33,0)</f>
        <v>343</v>
      </c>
    </row>
    <row r="22" spans="2:3" x14ac:dyDescent="0.2">
      <c r="B22" s="4" t="s">
        <v>13</v>
      </c>
      <c r="C22" s="21">
        <f>ROUND('[3]סיכום 12.2020'!B34,0)</f>
        <v>1</v>
      </c>
    </row>
    <row r="23" spans="2:3" x14ac:dyDescent="0.2">
      <c r="B23" s="4" t="s">
        <v>14</v>
      </c>
      <c r="C23" s="21">
        <f>ROUND('[3]סיכום 12.2020'!B35,0)</f>
        <v>0</v>
      </c>
    </row>
    <row r="24" spans="2:3" x14ac:dyDescent="0.2">
      <c r="B24" s="4" t="s">
        <v>10</v>
      </c>
      <c r="C24" s="21">
        <f>ROUND('[3]סיכום 12.2020'!B36,0)</f>
        <v>0</v>
      </c>
    </row>
    <row r="25" spans="2:3" x14ac:dyDescent="0.2">
      <c r="B25" s="4" t="s">
        <v>15</v>
      </c>
      <c r="C25" s="21"/>
    </row>
    <row r="26" spans="2:3" x14ac:dyDescent="0.2">
      <c r="B26" s="4" t="s">
        <v>16</v>
      </c>
      <c r="C26" s="21">
        <f>ROUND('[3]סיכום 12.2020'!B37,0)</f>
        <v>2</v>
      </c>
    </row>
    <row r="27" spans="2:3" x14ac:dyDescent="0.2">
      <c r="B27" s="4" t="s">
        <v>17</v>
      </c>
      <c r="C27" s="31">
        <f>ROUND('[3]סיכום 12.2020'!B38,0)+C37+C36+1</f>
        <v>377</v>
      </c>
    </row>
    <row r="28" spans="2:3" ht="15" x14ac:dyDescent="0.25">
      <c r="B28" s="23" t="s">
        <v>18</v>
      </c>
      <c r="C28" s="24">
        <f>SUM(C20:C27)</f>
        <v>754</v>
      </c>
    </row>
    <row r="29" spans="2:3" ht="15" x14ac:dyDescent="0.25">
      <c r="B29" s="27" t="s">
        <v>19</v>
      </c>
      <c r="C29" s="24"/>
    </row>
    <row r="30" spans="2:3" ht="15" thickBot="1" x14ac:dyDescent="0.25">
      <c r="B30" s="25" t="s">
        <v>20</v>
      </c>
      <c r="C30" s="26">
        <f>SUM(C28:C29)</f>
        <v>754</v>
      </c>
    </row>
    <row r="31" spans="2:3" ht="3.75" customHeight="1" thickTop="1" thickBot="1" x14ac:dyDescent="0.25"/>
    <row r="32" spans="2:3" ht="15.75" thickBot="1" x14ac:dyDescent="0.3">
      <c r="B32" s="1" t="s">
        <v>21</v>
      </c>
      <c r="C32" s="30">
        <f>[5]דוח_על_השינויים_בזכויות_העמיתים!$E$26</f>
        <v>2475</v>
      </c>
    </row>
    <row r="33" spans="2:3" x14ac:dyDescent="0.2">
      <c r="B33" s="1" t="s">
        <v>22</v>
      </c>
      <c r="C33" s="22">
        <f>C32-C30</f>
        <v>1721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>
      <Value>62</Value>
      <Value>8</Value>
      <Value>63</Value>
    </TaxCatchAll>
    <Harel_WhatWasUpdated xmlns="0b10fada-9d34-4c2d-8090-b9db555d658b" xsi:nil="true"/>
    <HarelAreaAndProductsTaxHTField xmlns="0b10fada-9d34-4c2d-8090-b9db555d65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קרנות פנסיה</TermName>
          <TermId xmlns="http://schemas.microsoft.com/office/infopath/2007/PartnerControls">3c30a857-2a1e-4bba-807e-931585e7f03f</TermId>
        </TermInfo>
      </Terms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5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מוצרים</TermName>
          <TermId xmlns="http://schemas.microsoft.com/office/infopath/2007/PartnerControls">6a2ad22d-0c1d-4e34-8e33-65e442da0872</TermId>
        </TermInfo>
      </Terms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מידע על מוצרים</TermName>
          <TermId xmlns="http://schemas.microsoft.com/office/infopath/2007/PartnerControls">ba6a4f50-3936-40f8-a5dc-de34f9f4350c</TermId>
        </TermInfo>
      </Terms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CUSTOMERS-1715-16064</_dlc_DocId>
    <_dlc_DocIdUrl xmlns="21e3d994-461f-4904-b5d3-a3b49fb448a4">
      <Url>https://www-b-edit.harel-ext.com/long-term-savings/pension/funds/reut/_layouts/15/DocIdRedir.aspx?ID=CUSTOMERS-1715-16064</Url>
      <Description>CUSTOMERS-1715-16064</Description>
    </_dlc_DocIdUrl>
  </documentManagement>
</p:properties>
</file>

<file path=customXml/itemProps1.xml><?xml version="1.0" encoding="utf-8"?>
<ds:datastoreItem xmlns:ds="http://schemas.openxmlformats.org/officeDocument/2006/customXml" ds:itemID="{79452747-5461-4862-AB36-2C66D85BD1C9}"/>
</file>

<file path=customXml/itemProps2.xml><?xml version="1.0" encoding="utf-8"?>
<ds:datastoreItem xmlns:ds="http://schemas.openxmlformats.org/officeDocument/2006/customXml" ds:itemID="{169FF76F-B535-4D53-BDF6-923D8C09B372}"/>
</file>

<file path=customXml/itemProps3.xml><?xml version="1.0" encoding="utf-8"?>
<ds:datastoreItem xmlns:ds="http://schemas.openxmlformats.org/officeDocument/2006/customXml" ds:itemID="{38A5058D-24DF-4965-BDC3-BFC6D3463B0E}"/>
</file>

<file path=customXml/itemProps4.xml><?xml version="1.0" encoding="utf-8"?>
<ds:datastoreItem xmlns:ds="http://schemas.openxmlformats.org/officeDocument/2006/customXml" ds:itemID="{50BA35B2-ACCA-414A-9D3F-4D039A0A8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כללית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פנסיה כללית 2020</dc:title>
  <dc:creator>hanitbo</dc:creator>
  <cp:lastModifiedBy>לנה אוסיפוב</cp:lastModifiedBy>
  <cp:lastPrinted>2021-03-03T11:19:35Z</cp:lastPrinted>
  <dcterms:created xsi:type="dcterms:W3CDTF">2011-02-14T09:56:38Z</dcterms:created>
  <dcterms:modified xsi:type="dcterms:W3CDTF">2021-03-21T11:19:25Z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_dlc_DocIdItemGuid">
    <vt:lpwstr>cfe775af-7597-4964-930f-68a3c5737ed5</vt:lpwstr>
  </property>
  <property fmtid="{D5CDD505-2E9C-101B-9397-08002B2CF9AE}" pid="4" name="Order">
    <vt:r8>1606300</vt:r8>
  </property>
  <property fmtid="{D5CDD505-2E9C-101B-9397-08002B2CF9AE}" pid="5" name="HarelActivitiesAndServicesTaxHTField">
    <vt:lpwstr/>
  </property>
  <property fmtid="{D5CDD505-2E9C-101B-9397-08002B2CF9AE}" pid="6" name="HarelInfoType">
    <vt:lpwstr>63;#מוצרים|6a2ad22d-0c1d-4e34-8e33-65e442da0872</vt:lpwstr>
  </property>
  <property fmtid="{D5CDD505-2E9C-101B-9397-08002B2CF9AE}" pid="7" name="HarelServicesAndActivities">
    <vt:lpwstr>62;#מידע על מוצרים|ba6a4f50-3936-40f8-a5dc-de34f9f4350c</vt:lpwstr>
  </property>
  <property fmtid="{D5CDD505-2E9C-101B-9397-08002B2CF9AE}" pid="8" name="HarelAreaAndProducts">
    <vt:lpwstr>8;#קרנות פנסיה|3c30a857-2a1e-4bba-807e-931585e7f03f</vt:lpwstr>
  </property>
  <property fmtid="{D5CDD505-2E9C-101B-9397-08002B2CF9AE}" pid="9" name="HarelActivitiesAndServices">
    <vt:lpwstr/>
  </property>
</Properties>
</file>