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Ram\Pensia\שוטף - כספים פנסיה\נכסים לאתר\2021\"/>
    </mc:Choice>
  </mc:AlternateContent>
  <xr:revisionPtr revIDLastSave="0" documentId="13_ncr:1_{B0481C1E-9548-4161-AD83-D71B7DB51FA1}" xr6:coauthVersionLast="36" xr6:coauthVersionMax="36" xr10:uidLastSave="{00000000-0000-0000-0000-000000000000}"/>
  <bookViews>
    <workbookView xWindow="240" yWindow="435" windowWidth="13740" windowHeight="7455" tabRatio="746" activeTab="1" xr2:uid="{00000000-000D-0000-FFFF-FFFF00000000}"/>
  </bookViews>
  <sheets>
    <sheet name="אודות הקרן " sheetId="1" r:id="rId1"/>
    <sheet name="הרכב נכסים כללית" sheetId="5" r:id="rId2"/>
    <sheet name="קופג צהל" sheetId="7" state="hidden" r:id="rId3"/>
  </sheets>
  <externalReferences>
    <externalReference r:id="rId4"/>
    <externalReference r:id="rId5"/>
    <externalReference r:id="rId6"/>
    <externalReference r:id="rId7"/>
  </externalReferences>
  <definedNames>
    <definedName name="OK">[1]PRM!$C$4</definedName>
    <definedName name="_xlnm.Print_Area" localSheetId="0">'אודות הקרן '!$A$1:$L$2</definedName>
  </definedNames>
  <calcPr calcId="191029"/>
</workbook>
</file>

<file path=xl/calcChain.xml><?xml version="1.0" encoding="utf-8"?>
<calcChain xmlns="http://schemas.openxmlformats.org/spreadsheetml/2006/main">
  <c r="C28" i="5" l="1"/>
  <c r="C41" i="5"/>
  <c r="C38" i="5"/>
  <c r="C37" i="5"/>
  <c r="C32" i="5"/>
  <c r="C29" i="5"/>
  <c r="D28" i="5"/>
  <c r="E28" i="5"/>
  <c r="F28" i="5"/>
  <c r="G28" i="5"/>
  <c r="H28" i="5"/>
  <c r="I28" i="5"/>
  <c r="J28" i="5"/>
  <c r="C30" i="5" l="1"/>
  <c r="J21" i="5"/>
  <c r="J22" i="5"/>
  <c r="J23" i="5"/>
  <c r="J24" i="5"/>
  <c r="I21" i="5"/>
  <c r="I22" i="5"/>
  <c r="I23" i="5"/>
  <c r="I24" i="5"/>
  <c r="H21" i="5"/>
  <c r="H22" i="5"/>
  <c r="H23" i="5"/>
  <c r="H24" i="5"/>
  <c r="G21" i="5"/>
  <c r="G22" i="5"/>
  <c r="G23" i="5"/>
  <c r="G24" i="5"/>
  <c r="F21" i="5"/>
  <c r="F22" i="5"/>
  <c r="F23" i="5"/>
  <c r="F24" i="5"/>
  <c r="E21" i="5"/>
  <c r="E22" i="5"/>
  <c r="E23" i="5"/>
  <c r="E24" i="5"/>
  <c r="D21" i="5"/>
  <c r="D22" i="5"/>
  <c r="D23" i="5"/>
  <c r="D24" i="5"/>
  <c r="C21" i="5"/>
  <c r="C22" i="5"/>
  <c r="C23" i="5"/>
  <c r="C24" i="5"/>
  <c r="C26" i="5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E8" i="1"/>
  <c r="F8" i="1"/>
  <c r="G8" i="1"/>
  <c r="D8" i="1"/>
  <c r="K6" i="1" l="1"/>
  <c r="H6" i="1"/>
  <c r="F6" i="1"/>
  <c r="C27" i="7"/>
  <c r="C26" i="7"/>
  <c r="C24" i="7"/>
  <c r="C23" i="7"/>
  <c r="C22" i="7"/>
  <c r="C21" i="7"/>
  <c r="C20" i="7"/>
  <c r="J26" i="5"/>
  <c r="J11" i="5" s="1"/>
  <c r="I26" i="5"/>
  <c r="H26" i="5"/>
  <c r="G26" i="5"/>
  <c r="F26" i="5"/>
  <c r="E26" i="5"/>
  <c r="D26" i="5"/>
  <c r="J8" i="5"/>
  <c r="J7" i="5"/>
  <c r="J6" i="5"/>
  <c r="J20" i="5"/>
  <c r="J5" i="5" s="1"/>
  <c r="I20" i="5"/>
  <c r="H20" i="5"/>
  <c r="G20" i="5"/>
  <c r="F20" i="5"/>
  <c r="E20" i="5"/>
  <c r="D20" i="5"/>
  <c r="C20" i="5"/>
  <c r="C27" i="5" s="1"/>
  <c r="C9" i="1"/>
  <c r="C8" i="1"/>
  <c r="I6" i="1"/>
  <c r="J6" i="1"/>
  <c r="E6" i="1"/>
  <c r="G6" i="1"/>
  <c r="I6" i="5"/>
  <c r="J9" i="5"/>
  <c r="J10" i="5"/>
  <c r="I5" i="5"/>
  <c r="I7" i="5"/>
  <c r="I11" i="5"/>
  <c r="I8" i="5" l="1"/>
  <c r="I9" i="5"/>
  <c r="I10" i="5"/>
  <c r="I16" i="5" s="1"/>
  <c r="J27" i="5"/>
  <c r="J12" i="5" s="1"/>
  <c r="J16" i="5" s="1"/>
  <c r="I27" i="5"/>
  <c r="I12" i="5" s="1"/>
  <c r="H27" i="5" l="1"/>
  <c r="H12" i="5" s="1"/>
  <c r="H10" i="5"/>
  <c r="H9" i="5"/>
  <c r="H8" i="5"/>
  <c r="H7" i="5"/>
  <c r="H6" i="5"/>
  <c r="H5" i="5"/>
  <c r="H11" i="5"/>
  <c r="H16" i="5" l="1"/>
  <c r="G27" i="5"/>
  <c r="G12" i="5" s="1"/>
  <c r="G10" i="5"/>
  <c r="G9" i="5"/>
  <c r="G11" i="5"/>
  <c r="G5" i="5"/>
  <c r="G8" i="5"/>
  <c r="G7" i="5"/>
  <c r="G6" i="5"/>
  <c r="E10" i="5"/>
  <c r="G16" i="5" l="1"/>
  <c r="D10" i="5"/>
  <c r="E11" i="5" l="1"/>
  <c r="D11" i="5"/>
  <c r="E9" i="5"/>
  <c r="D9" i="5"/>
  <c r="E8" i="5"/>
  <c r="D8" i="5"/>
  <c r="E7" i="5"/>
  <c r="D7" i="5"/>
  <c r="E6" i="5"/>
  <c r="D6" i="5"/>
  <c r="F27" i="5"/>
  <c r="D5" i="5"/>
  <c r="E27" i="5" l="1"/>
  <c r="E12" i="5" s="1"/>
  <c r="E5" i="5"/>
  <c r="E16" i="5" s="1"/>
  <c r="D27" i="5"/>
  <c r="D12" i="5" s="1"/>
  <c r="D16" i="5" s="1"/>
  <c r="C42" i="5"/>
  <c r="C43" i="5" l="1"/>
  <c r="C39" i="5" l="1"/>
  <c r="C28" i="7" l="1"/>
  <c r="C30" i="7" s="1"/>
  <c r="C5" i="7" l="1"/>
  <c r="C33" i="7"/>
  <c r="C6" i="7"/>
  <c r="C9" i="7"/>
  <c r="C11" i="7"/>
  <c r="C8" i="7"/>
  <c r="C10" i="7"/>
  <c r="C12" i="7"/>
  <c r="C7" i="7"/>
  <c r="C16" i="7" l="1"/>
  <c r="C7" i="1" l="1"/>
  <c r="F10" i="5" l="1"/>
  <c r="F9" i="5"/>
  <c r="F6" i="5"/>
  <c r="F11" i="5"/>
  <c r="F7" i="5"/>
  <c r="F8" i="5"/>
  <c r="C6" i="5"/>
  <c r="C7" i="5"/>
  <c r="C10" i="5"/>
  <c r="C9" i="5"/>
  <c r="C11" i="5"/>
  <c r="C8" i="5"/>
  <c r="F5" i="5"/>
  <c r="C33" i="5"/>
  <c r="C5" i="5"/>
  <c r="F12" i="5"/>
  <c r="C12" i="5"/>
  <c r="D6" i="1"/>
  <c r="C6" i="1" s="1"/>
  <c r="F16" i="5" l="1"/>
  <c r="C13" i="1"/>
  <c r="C14" i="1" s="1"/>
  <c r="C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לנה אוסיפוב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</commentList>
</comments>
</file>

<file path=xl/sharedStrings.xml><?xml version="1.0" encoding="utf-8"?>
<sst xmlns="http://schemas.openxmlformats.org/spreadsheetml/2006/main" count="77" uniqueCount="40">
  <si>
    <t>הראל פנסיה כללית</t>
  </si>
  <si>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</si>
  <si>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</si>
  <si>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</si>
  <si>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</si>
  <si>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</si>
  <si>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</si>
  <si>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</si>
  <si>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</si>
  <si>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</si>
  <si>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</si>
  <si>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</si>
  <si>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</si>
  <si>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</si>
  <si>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</si>
  <si>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</si>
  <si>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</si>
  <si>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</si>
  <si>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</si>
  <si>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</si>
  <si>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</si>
  <si>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</si>
  <si>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</si>
  <si>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שקלי טווח קצר</t>
  </si>
  <si>
    <t>שיעור הוצאות לניהול השקעות</t>
  </si>
  <si>
    <t>מזה: שיעור ההוצאות לניהול חיצוני</t>
  </si>
  <si>
    <t>כללי</t>
  </si>
  <si>
    <t>התחייבויות לא פיננסיות</t>
  </si>
  <si>
    <t>חייבים שוטפים לא פיננסיים</t>
  </si>
  <si>
    <t>לפי קרן</t>
  </si>
  <si>
    <t>דוח כספי</t>
  </si>
  <si>
    <t>הראל כללית לפי דוח כספי 31/12/18</t>
  </si>
  <si>
    <t>גילאי 50 ומטה</t>
  </si>
  <si>
    <t>גילאי 50 עד 60</t>
  </si>
  <si>
    <t>גילאי 60 ומעלה</t>
  </si>
  <si>
    <t xml:space="preserve"> מניות</t>
  </si>
  <si>
    <t>נתוני קרנות הראל פנסיה כללית ליום 31 בדצמבר 2021</t>
  </si>
  <si>
    <t>הראל פנסיה כללית מחקה מדד 500 s&amp;p</t>
  </si>
  <si>
    <t>הראל פנסיה כללית הלכה</t>
  </si>
  <si>
    <t>הראל פנסיה כללית לפי דוח כספי 31/12/21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</si>
</sst>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/>
    <xf numFmtId="9" fontId="0" fillId="2" borderId="0" xfId="2" applyFont="1" applyFill="1" applyAlignment="1"/>
    <xf numFmtId="0" fontId="0" fillId="2" borderId="6" xfId="0" applyFill="1" applyBorder="1" applyAlignment="1"/>
    <xf numFmtId="165" fontId="0" fillId="2" borderId="6" xfId="0" applyNumberFormat="1" applyFont="1" applyFill="1" applyBorder="1" applyAlignment="1">
      <alignment horizontal="center" wrapText="1"/>
    </xf>
    <xf numFmtId="10" fontId="0" fillId="2" borderId="6" xfId="2" applyNumberFormat="1" applyFont="1" applyFill="1" applyBorder="1" applyAlignment="1"/>
    <xf numFmtId="0" fontId="11" fillId="2" borderId="0" xfId="0" applyFont="1" applyFill="1" applyAlignment="1"/>
    <xf numFmtId="165" fontId="0" fillId="2" borderId="0" xfId="0" applyNumberFormat="1" applyFill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1" fillId="2" borderId="3" xfId="0" applyFont="1" applyFill="1" applyBorder="1" applyAlignment="1">
      <alignment wrapText="1"/>
    </xf>
    <xf numFmtId="164" fontId="8" fillId="2" borderId="3" xfId="1" applyNumberFormat="1" applyFont="1" applyFill="1" applyBorder="1"/>
    <xf numFmtId="164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NumberFormat="1" applyFont="1" applyFill="1" applyBorder="1"/>
    <xf numFmtId="164" fontId="8" fillId="2" borderId="3" xfId="0" applyNumberFormat="1" applyFont="1" applyFill="1" applyBorder="1"/>
    <xf numFmtId="10" fontId="0" fillId="2" borderId="0" xfId="0" applyNumberFormat="1" applyFill="1"/>
    <xf numFmtId="164" fontId="0" fillId="2" borderId="6" xfId="1" applyNumberFormat="1" applyFont="1" applyFill="1" applyBorder="1" applyAlignment="1"/>
    <xf numFmtId="164" fontId="0" fillId="2" borderId="0" xfId="0" applyNumberFormat="1" applyFill="1"/>
    <xf numFmtId="0" fontId="1" fillId="2" borderId="6" xfId="0" applyFont="1" applyFill="1" applyBorder="1" applyAlignment="1"/>
    <xf numFmtId="164" fontId="1" fillId="2" borderId="6" xfId="1" applyNumberFormat="1" applyFont="1" applyFill="1" applyBorder="1" applyAlignment="1"/>
    <xf numFmtId="0" fontId="0" fillId="2" borderId="9" xfId="0" applyFill="1" applyBorder="1"/>
    <xf numFmtId="164" fontId="0" fillId="2" borderId="9" xfId="0" applyNumberFormat="1" applyFill="1" applyBorder="1"/>
    <xf numFmtId="0" fontId="1" fillId="2" borderId="10" xfId="0" applyFont="1" applyFill="1" applyBorder="1"/>
    <xf numFmtId="164" fontId="0" fillId="2" borderId="9" xfId="1" applyNumberFormat="1" applyFont="1" applyFill="1" applyBorder="1"/>
    <xf numFmtId="2" fontId="8" fillId="0" borderId="3" xfId="0" applyNumberFormat="1" applyFont="1" applyFill="1" applyBorder="1"/>
    <xf numFmtId="164" fontId="4" fillId="0" borderId="3" xfId="0" applyNumberFormat="1" applyFont="1" applyFill="1" applyBorder="1"/>
    <xf numFmtId="164" fontId="0" fillId="3" borderId="6" xfId="1" applyNumberFormat="1" applyFont="1" applyFill="1" applyBorder="1" applyAlignment="1"/>
    <xf numFmtId="0" fontId="5" fillId="2" borderId="3" xfId="0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wrapText="1"/>
    </xf>
    <xf numFmtId="164" fontId="0" fillId="0" borderId="6" xfId="1" applyNumberFormat="1" applyFont="1" applyFill="1" applyBorder="1" applyAlignment="1"/>
    <xf numFmtId="165" fontId="0" fillId="2" borderId="0" xfId="0" applyNumberFormat="1" applyFill="1"/>
    <xf numFmtId="165" fontId="0" fillId="2" borderId="11" xfId="0" applyNumberFormat="1" applyFill="1" applyBorder="1" applyAlignment="1"/>
    <xf numFmtId="3" fontId="0" fillId="2" borderId="0" xfId="0" applyNumberFormat="1" applyFill="1"/>
    <xf numFmtId="43" fontId="8" fillId="0" borderId="3" xfId="1" applyNumberFormat="1" applyFont="1" applyFill="1" applyBorder="1"/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center"/>
    </xf>
  </cellXfs>
  <cellStyles count="15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Hyperlink 2" xfId="3" xr:uid="{00000000-0005-0000-0000-000004000000}"/>
    <cellStyle name="Hyperlink 2 2" xfId="10" xr:uid="{00000000-0005-0000-0000-000005000000}"/>
    <cellStyle name="Normal" xfId="0" builtinId="0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9999FF"/>
      <color rgb="FFCCFF99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\Pensia\Q3\2009\&#1506;&#1514;&#1497;&#1491;&#1497;&#1514;%20&#1493;&#1493;&#1514;&#1497;&#1511;&#1492;\Designed_Excels\all_tables_Atidit_Vat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Ram/Pensia/&#1513;&#1493;&#1496;&#1507;%20-%20&#1499;&#1505;&#1508;&#1497;&#1501;%20&#1508;&#1504;&#1505;&#1497;&#1492;/&#1491;&#1493;&#1495;&#1493;&#1514;%20&#1500;&#1506;&#1502;&#1497;&#1514;/2021/12.2021/&#1504;&#1514;&#1493;&#1504;&#1497;%20&#1495;&#1513;&#1489;&#1493;&#1514;%20&#1500;&#1491;&#1493;&#1495;%20&#1500;&#1506;&#1502;&#1497;&#1514;%203112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4;&#1499;&#1505;&#1497;%20&#1508;&#1504;&#1505;&#1497;&#1492;%20&#1500;&#1488;&#1514;&#1512;%20%2031.12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Ram/Pensia/&#1489;&#1497;&#1511;&#1493;&#1512;&#1514;%20&#1511;&#1512;&#1504;&#1493;&#1514;%20&#1508;&#1504;&#1505;&#1497;&#1492;/&#1492;&#1512;&#1488;&#1500;%20&#1499;&#1500;&#1500;&#1497;&#1514;/2021/12.2021/&#1492;&#1512;&#1488;&#1500;%20&#1499;&#1500;&#1500;&#1497;&#1514;%20&#1506;&#1512;&#1497;&#1499;&#1492;%2031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menu"/>
      <sheetName val="מאזנים"/>
      <sheetName val="דוח_הכנסות_והוצאות"/>
      <sheetName val="דוח_תנועה_בקרן_הפנסיה"/>
      <sheetName val="נכסים_לפי_קבוצות_עמיתים"/>
      <sheetName val="נכסים_לפי_קבוצות_שוטף"/>
      <sheetName val="נכסים_לפי_קבוצות_מספרי_השוואה"/>
      <sheetName val="נכסים_לפי_קבוצות_שנתי"/>
      <sheetName val="תשואת_הקרן_נומינלית_ברוטו"/>
      <sheetName val="גיליון1"/>
    </sheetNames>
    <sheetDataSet>
      <sheetData sheetId="0">
        <row r="3">
          <cell r="C3">
            <v>0</v>
          </cell>
        </row>
        <row r="4">
          <cell r="C4" t="str">
            <v>Ok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"/>
      <sheetName val="ערכים"/>
      <sheetName val="תשואות"/>
      <sheetName val="הוצאות ישירות 2021 לדיווח "/>
      <sheetName val="הוצאות ניהול השקעות"/>
    </sheetNames>
    <sheetDataSet>
      <sheetData sheetId="0">
        <row r="10">
          <cell r="E10">
            <v>0.27226499665715664</v>
          </cell>
        </row>
        <row r="12">
          <cell r="E12">
            <v>1.1335241658447304</v>
          </cell>
        </row>
        <row r="52">
          <cell r="D52">
            <v>14.396815020140385</v>
          </cell>
          <cell r="F52">
            <v>0.76436937211985834</v>
          </cell>
          <cell r="G52">
            <v>0.32971210314882704</v>
          </cell>
          <cell r="H52">
            <v>0.19355755052533524</v>
          </cell>
          <cell r="I52">
            <v>0.1940682540977206</v>
          </cell>
        </row>
        <row r="54">
          <cell r="D54">
            <v>8.0474046494257259</v>
          </cell>
          <cell r="F54">
            <v>1.2466644371681919</v>
          </cell>
          <cell r="G54">
            <v>0.3544916139979204</v>
          </cell>
          <cell r="H54">
            <v>7.6181951233907294E-2</v>
          </cell>
          <cell r="I54">
            <v>7.0921281125899502E-2</v>
          </cell>
        </row>
        <row r="56">
          <cell r="D56">
            <v>11.178844062312109</v>
          </cell>
          <cell r="F56">
            <v>1.5135773578016172</v>
          </cell>
          <cell r="G56">
            <v>0.27413322131890627</v>
          </cell>
          <cell r="H56">
            <v>0.19707110780577256</v>
          </cell>
          <cell r="I56">
            <v>0.22475960920315985</v>
          </cell>
        </row>
        <row r="58">
          <cell r="D58">
            <v>14.050459068922304</v>
          </cell>
          <cell r="F58">
            <v>1.2410200585823274</v>
          </cell>
          <cell r="G58">
            <v>0.18429928899195147</v>
          </cell>
          <cell r="H58">
            <v>0.16306189915962993</v>
          </cell>
          <cell r="I58">
            <v>0.17175217406250207</v>
          </cell>
        </row>
        <row r="60">
          <cell r="D60">
            <v>21.565639870590502</v>
          </cell>
          <cell r="F60">
            <v>0.91408359267950223</v>
          </cell>
          <cell r="G60">
            <v>0.1227744427803934</v>
          </cell>
          <cell r="H60">
            <v>8.034883455298733E-2</v>
          </cell>
          <cell r="I60">
            <v>0.24980344417829042</v>
          </cell>
        </row>
        <row r="62">
          <cell r="D62">
            <v>7.4136035478078455E-2</v>
          </cell>
          <cell r="F62">
            <v>0.91105108457832584</v>
          </cell>
          <cell r="G62">
            <v>0.21110168909956872</v>
          </cell>
          <cell r="H62">
            <v>2.6388008465402378E-3</v>
          </cell>
          <cell r="I62">
            <v>0</v>
          </cell>
        </row>
        <row r="64">
          <cell r="D64">
            <v>16.227950446672335</v>
          </cell>
          <cell r="F64">
            <v>1.1437476417932624</v>
          </cell>
          <cell r="G64">
            <v>6.9614176145704754E-2</v>
          </cell>
          <cell r="H64">
            <v>8.3564567603329448E-2</v>
          </cell>
          <cell r="I64">
            <v>0.18467114434628312</v>
          </cell>
        </row>
        <row r="66">
          <cell r="D66">
            <v>2.1836122100969968</v>
          </cell>
          <cell r="F66">
            <v>1.96</v>
          </cell>
          <cell r="G66">
            <v>0.13516773521371483</v>
          </cell>
          <cell r="H66">
            <v>1.5510481048508034E-2</v>
          </cell>
          <cell r="I66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12.2021 "/>
    </sheetNames>
    <sheetDataSet>
      <sheetData sheetId="0">
        <row r="13">
          <cell r="B13">
            <v>358580.35443699005</v>
          </cell>
          <cell r="C13">
            <v>287420.05615960108</v>
          </cell>
          <cell r="D13">
            <v>52922.428790433994</v>
          </cell>
          <cell r="E13">
            <v>19800.351307314006</v>
          </cell>
          <cell r="H13">
            <v>34518.268370032005</v>
          </cell>
          <cell r="I13">
            <v>0</v>
          </cell>
          <cell r="J13">
            <v>35521.250837762003</v>
          </cell>
          <cell r="K13">
            <v>21.766899994000152</v>
          </cell>
        </row>
        <row r="14">
          <cell r="B14">
            <v>153261.35346908207</v>
          </cell>
          <cell r="C14">
            <v>104735.81018369402</v>
          </cell>
          <cell r="D14">
            <v>38510.279896494008</v>
          </cell>
          <cell r="E14">
            <v>25474.793531334002</v>
          </cell>
          <cell r="H14">
            <v>5615.3495362180001</v>
          </cell>
          <cell r="I14">
            <v>3240.7801696679999</v>
          </cell>
          <cell r="J14">
            <v>0</v>
          </cell>
          <cell r="K14">
            <v>2241.0955170039992</v>
          </cell>
        </row>
        <row r="15">
          <cell r="B15">
            <v>126517.55853368602</v>
          </cell>
          <cell r="C15">
            <v>85517.086588493039</v>
          </cell>
          <cell r="D15">
            <v>19600.986996543001</v>
          </cell>
          <cell r="E15">
            <v>15209.360352065003</v>
          </cell>
          <cell r="H15">
            <v>896.17540914099948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60871.250324146</v>
          </cell>
          <cell r="C16">
            <v>50948.604359674988</v>
          </cell>
          <cell r="D16">
            <v>8913.9737965390013</v>
          </cell>
          <cell r="E16">
            <v>5961.7525978609983</v>
          </cell>
          <cell r="H16">
            <v>7811.9129227400008</v>
          </cell>
          <cell r="I16">
            <v>349.61759824400002</v>
          </cell>
          <cell r="J16">
            <v>784.25117377600009</v>
          </cell>
          <cell r="K16">
            <v>383.14534506099994</v>
          </cell>
        </row>
        <row r="17">
          <cell r="B17">
            <v>165433.09083013696</v>
          </cell>
          <cell r="C17">
            <v>106411.00736555105</v>
          </cell>
          <cell r="D17">
            <v>22813.241976154997</v>
          </cell>
          <cell r="E17">
            <v>14539.328040350003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6669.0884399999995</v>
          </cell>
          <cell r="C18">
            <v>969.20219999999995</v>
          </cell>
          <cell r="D18">
            <v>0</v>
          </cell>
          <cell r="E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20">
          <cell r="B20">
            <v>1010982.3700974971</v>
          </cell>
          <cell r="C20">
            <v>690569.58324723726</v>
          </cell>
          <cell r="D20">
            <v>149369.25148588998</v>
          </cell>
          <cell r="E20">
            <v>82469.402178681004</v>
          </cell>
          <cell r="F20">
            <v>111305.53250086</v>
          </cell>
          <cell r="G20">
            <v>86092.691053482005</v>
          </cell>
          <cell r="H20">
            <v>49408.048347056996</v>
          </cell>
          <cell r="I20">
            <v>3590.3977679119998</v>
          </cell>
          <cell r="J20">
            <v>36305.502011538003</v>
          </cell>
          <cell r="K20">
            <v>2629.2193268249994</v>
          </cell>
          <cell r="L20">
            <v>287.78570522699994</v>
          </cell>
        </row>
        <row r="32">
          <cell r="B32">
            <v>512148.13146806706</v>
          </cell>
        </row>
        <row r="33">
          <cell r="B33">
            <v>8184677.549766033</v>
          </cell>
        </row>
        <row r="34">
          <cell r="B34">
            <v>8765456.9320483431</v>
          </cell>
        </row>
        <row r="35">
          <cell r="B35">
            <v>459721.74332750897</v>
          </cell>
        </row>
        <row r="36">
          <cell r="B36">
            <v>183587</v>
          </cell>
        </row>
        <row r="37">
          <cell r="B37">
            <v>22299.833316321998</v>
          </cell>
        </row>
        <row r="38">
          <cell r="B38">
            <v>18127891.189926274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סבר לעדכון הקובץ"/>
      <sheetName val="עדכון"/>
      <sheetName val="SAP השקעות 31.12.2021"/>
      <sheetName val="מאזן בוחן"/>
      <sheetName val="בדיקת כרטיסים חדשים"/>
      <sheetName val="כרטיסים חדשים"/>
      <sheetName val="השקעות סאפ"/>
      <sheetName val="פ.נ"/>
      <sheetName val="מאזן"/>
      <sheetName val="דוח פעילות"/>
      <sheetName val="דוח תנועה"/>
      <sheetName val="ביאורים-מאזן_אקטואריה"/>
      <sheetName val="ביאורים-מאזן_רבעון"/>
      <sheetName val="באור_דמנ"/>
      <sheetName val="באור_דמנ_שיעורים"/>
      <sheetName val="אקטואריה"/>
      <sheetName val="השקעות C"/>
      <sheetName val="מעגל הלוואות סיכום  "/>
      <sheetName val="חייבים A"/>
      <sheetName val="זכאים B"/>
      <sheetName val="הכנסות E"/>
      <sheetName val="הוצאות F"/>
      <sheetName val="הון עצמי D"/>
      <sheetName val="מבטח משנה"/>
      <sheetName val="עתודת מבטח משנה-ענת"/>
      <sheetName val="נכסים לפי אפיק"/>
      <sheetName val="יתרות_מעסיקים"/>
      <sheetName val="תשלומי פנסיה"/>
      <sheetName val="התאמת ניוד"/>
      <sheetName val="יתרת סגירה 31.12.2020"/>
      <sheetName val="ביאורי השקעות"/>
      <sheetName val="ביאורי השקעות (2)"/>
      <sheetName val="באור_עמלות"/>
      <sheetName val="תשואה ומדדים"/>
      <sheetName val="באור העברות בין מסלולים"/>
      <sheetName val="באור צדדים קשורים"/>
      <sheetName val="יתרות 0"/>
      <sheetName val="דוח תשואה יומית"/>
      <sheetName val="שווי מסלולים-דנאל"/>
      <sheetName val="התאמת הון עצמי י.פ 1.1.2013"/>
      <sheetName val="מב 30.06.15"/>
      <sheetName val="סאפ 30.06.15"/>
      <sheetName val="סאפ 31.12.14"/>
      <sheetName val="מב  31.03.15"/>
      <sheetName val="מב 31.12.14"/>
      <sheetName val="סאפ 31.03.14"/>
      <sheetName val="מב 30.09.13 (2)"/>
      <sheetName val="מב 30.06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1">
          <cell r="C61">
            <v>2253640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68">
          <cell r="F68">
            <v>45458</v>
          </cell>
        </row>
      </sheetData>
      <sheetData sheetId="19">
        <row r="80">
          <cell r="F80">
            <v>-14827</v>
          </cell>
        </row>
      </sheetData>
      <sheetData sheetId="20"/>
      <sheetData sheetId="21"/>
      <sheetData sheetId="22"/>
      <sheetData sheetId="23"/>
      <sheetData sheetId="24"/>
      <sheetData sheetId="25">
        <row r="29">
          <cell r="C29">
            <v>1016840744.9981519</v>
          </cell>
          <cell r="D29">
            <v>2629578.0038249991</v>
          </cell>
          <cell r="E29">
            <v>49695385.725056998</v>
          </cell>
          <cell r="F29">
            <v>3640663.4429119993</v>
          </cell>
          <cell r="G29">
            <v>36401932.756538011</v>
          </cell>
          <cell r="H29">
            <v>82258710.850680962</v>
          </cell>
          <cell r="I29">
            <v>150301035.58489013</v>
          </cell>
          <cell r="J29">
            <v>699267195.21623766</v>
          </cell>
          <cell r="K29">
            <v>125904190.0970794</v>
          </cell>
          <cell r="L29">
            <v>286702.705227</v>
          </cell>
          <cell r="M29">
            <v>86414644.34161064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rightToLeft="1" zoomScale="90" zoomScaleNormal="90" workbookViewId="0">
      <selection activeCell="F26" sqref="F26"/>
    </sheetView>
  </sheetViews>
  <sheetFormatPr defaultRowHeight="14.25" x14ac:dyDescent="0.2"/>
  <cols>
    <col min="1" max="1" width="41.75" style="1" customWidth="1"/>
    <col min="2" max="2" width="7.75" style="1" customWidth="1"/>
    <col min="3" max="3" width="15.125" style="1" bestFit="1" customWidth="1"/>
    <col min="4" max="4" width="9.5" style="1" customWidth="1"/>
    <col min="5" max="5" width="8.75" style="1" customWidth="1"/>
    <col min="6" max="6" width="7.625" style="1" customWidth="1"/>
    <col min="7" max="7" width="8.875" style="1" customWidth="1"/>
    <col min="8" max="8" width="9.375" style="1" customWidth="1"/>
    <col min="9" max="9" width="9" style="1" customWidth="1"/>
    <col min="10" max="10" width="13.25" style="1" customWidth="1"/>
    <col min="11" max="11" width="12.375" style="1" customWidth="1"/>
    <col min="12" max="12" width="13.25" style="1" customWidth="1"/>
    <col min="13" max="16384" width="9" style="1"/>
  </cols>
  <sheetData>
    <row r="1" spans="1:11" ht="14.25" customHeight="1" x14ac:dyDescent="0.25">
      <c r="A1" s="10" t="s">
        <v>36</v>
      </c>
      <c r="B1" s="11"/>
      <c r="C1" s="11"/>
      <c r="D1" s="11"/>
      <c r="E1" s="11"/>
      <c r="F1" s="11"/>
      <c r="G1" s="11"/>
      <c r="H1" s="9"/>
      <c r="I1" s="9"/>
    </row>
    <row r="2" spans="1:11" ht="15" customHeight="1" thickBot="1" x14ac:dyDescent="0.3">
      <c r="A2" s="12"/>
      <c r="B2" s="13"/>
      <c r="D2" s="13"/>
      <c r="E2" s="13"/>
      <c r="F2" s="13"/>
      <c r="G2" s="13"/>
      <c r="H2" s="13"/>
      <c r="I2" s="9"/>
      <c r="J2" s="9"/>
    </row>
    <row r="3" spans="1:11" ht="15" thickBot="1" x14ac:dyDescent="0.25"/>
    <row r="4" spans="1:11" ht="15" thickBot="1" x14ac:dyDescent="0.25">
      <c r="A4" s="44" t="s">
        <v>8</v>
      </c>
      <c r="B4" s="44"/>
      <c r="C4" s="43" t="s">
        <v>0</v>
      </c>
    </row>
    <row r="5" spans="1:11" ht="45.75" thickBot="1" x14ac:dyDescent="0.3">
      <c r="A5" s="44"/>
      <c r="B5" s="44"/>
      <c r="C5" s="43"/>
      <c r="D5" s="14" t="s">
        <v>9</v>
      </c>
      <c r="E5" s="14" t="s">
        <v>32</v>
      </c>
      <c r="F5" s="14" t="s">
        <v>33</v>
      </c>
      <c r="G5" s="14" t="s">
        <v>34</v>
      </c>
      <c r="H5" s="14" t="s">
        <v>35</v>
      </c>
      <c r="I5" s="14" t="s">
        <v>23</v>
      </c>
      <c r="J5" s="14" t="s">
        <v>37</v>
      </c>
      <c r="K5" s="14" t="s">
        <v>38</v>
      </c>
    </row>
    <row r="6" spans="1:11" ht="15.75" thickBot="1" x14ac:dyDescent="0.3">
      <c r="A6" s="45" t="s">
        <v>6</v>
      </c>
      <c r="B6" s="32" t="s">
        <v>1</v>
      </c>
      <c r="C6" s="15">
        <f>SUM(D6:K6)</f>
        <v>2041034</v>
      </c>
      <c r="D6" s="15">
        <f>'הרכב נכסים כללית'!C28</f>
        <v>1016839</v>
      </c>
      <c r="E6" s="15">
        <f>'הרכב נכסים כללית'!D28</f>
        <v>699267</v>
      </c>
      <c r="F6" s="15">
        <f>'הרכב נכסים כללית'!E28</f>
        <v>150301</v>
      </c>
      <c r="G6" s="15">
        <f>'הרכב נכסים כללית'!F28</f>
        <v>82259</v>
      </c>
      <c r="H6" s="15">
        <f>'הרכב נכסים כללית'!G28</f>
        <v>49695</v>
      </c>
      <c r="I6" s="15">
        <f>'הרכב נכסים כללית'!H28</f>
        <v>3641</v>
      </c>
      <c r="J6" s="15">
        <f>'הרכב נכסים כללית'!I28</f>
        <v>36402</v>
      </c>
      <c r="K6" s="15">
        <f>'הרכב נכסים כללית'!J28</f>
        <v>2630</v>
      </c>
    </row>
    <row r="7" spans="1:11" ht="15.75" thickBot="1" x14ac:dyDescent="0.3">
      <c r="A7" s="45"/>
      <c r="B7" s="32" t="s">
        <v>2</v>
      </c>
      <c r="C7" s="15">
        <f>'הרכב נכסים כללית'!C29</f>
        <v>212606</v>
      </c>
      <c r="D7" s="16"/>
      <c r="E7" s="16"/>
      <c r="F7" s="16"/>
      <c r="G7" s="16"/>
      <c r="H7" s="16"/>
      <c r="I7" s="16"/>
      <c r="J7" s="16"/>
      <c r="K7" s="16"/>
    </row>
    <row r="8" spans="1:11" ht="15.75" thickBot="1" x14ac:dyDescent="0.3">
      <c r="A8" s="45" t="s">
        <v>3</v>
      </c>
      <c r="B8" s="45"/>
      <c r="C8" s="18">
        <f>[2]ריכוז!$E$10</f>
        <v>0.27226499665715664</v>
      </c>
      <c r="D8" s="38">
        <f>+[2]ריכוז!$G$52</f>
        <v>0.32971210314882704</v>
      </c>
      <c r="E8" s="38">
        <f>+[2]ריכוז!$G$58</f>
        <v>0.18429928899195147</v>
      </c>
      <c r="F8" s="38">
        <f>+[2]ריכוז!$G$56</f>
        <v>0.27413322131890627</v>
      </c>
      <c r="G8" s="38">
        <f>+[2]ריכוז!$G$54</f>
        <v>0.3544916139979204</v>
      </c>
      <c r="H8" s="38">
        <f>+[2]ריכוז!$G$60</f>
        <v>0.1227744427803934</v>
      </c>
      <c r="I8" s="38">
        <f>+[2]ריכוז!$G$62</f>
        <v>0.21110168909956872</v>
      </c>
      <c r="J8" s="38">
        <f>+[2]ריכוז!$G$64</f>
        <v>6.9614176145704754E-2</v>
      </c>
      <c r="K8" s="38">
        <f>+[2]ריכוז!$G$66</f>
        <v>0.13516773521371483</v>
      </c>
    </row>
    <row r="9" spans="1:11" ht="15.75" thickBot="1" x14ac:dyDescent="0.3">
      <c r="A9" s="45" t="s">
        <v>5</v>
      </c>
      <c r="B9" s="45"/>
      <c r="C9" s="18">
        <f>[2]ריכוז!$E$12</f>
        <v>1.1335241658447304</v>
      </c>
      <c r="D9" s="38">
        <f>+[2]ריכוז!$F$52</f>
        <v>0.76436937211985834</v>
      </c>
      <c r="E9" s="38">
        <f>+[2]ריכוז!$F$58</f>
        <v>1.2410200585823274</v>
      </c>
      <c r="F9" s="38">
        <f>+[2]ריכוז!$F$56</f>
        <v>1.5135773578016172</v>
      </c>
      <c r="G9" s="38">
        <f>+[2]ריכוז!$F$54</f>
        <v>1.2466644371681919</v>
      </c>
      <c r="H9" s="38">
        <f>+[2]ריכוז!$F$60</f>
        <v>0.91408359267950223</v>
      </c>
      <c r="I9" s="38">
        <f>+[2]ריכוז!$F$62</f>
        <v>0.91105108457832584</v>
      </c>
      <c r="J9" s="38">
        <f>+[2]ריכוז!$F$64</f>
        <v>1.1437476417932624</v>
      </c>
      <c r="K9" s="38">
        <f>+[2]ריכוז!$F$66</f>
        <v>1.96</v>
      </c>
    </row>
    <row r="10" spans="1:11" ht="15.75" thickBot="1" x14ac:dyDescent="0.3">
      <c r="A10" s="39" t="s">
        <v>24</v>
      </c>
      <c r="B10" s="40"/>
      <c r="C10" s="29"/>
      <c r="D10" s="38">
        <f>+[2]ריכוז!$H$52</f>
        <v>0.19355755052533524</v>
      </c>
      <c r="E10" s="38">
        <f>+[2]ריכוז!$H$58</f>
        <v>0.16306189915962993</v>
      </c>
      <c r="F10" s="38">
        <f>+[2]ריכוז!$H$56</f>
        <v>0.19707110780577256</v>
      </c>
      <c r="G10" s="38">
        <f>+[2]ריכוז!$H$54</f>
        <v>7.6181951233907294E-2</v>
      </c>
      <c r="H10" s="38">
        <f>+[2]ריכוז!$H$60</f>
        <v>8.034883455298733E-2</v>
      </c>
      <c r="I10" s="38">
        <f>+[2]ריכוז!$H$62</f>
        <v>2.6388008465402378E-3</v>
      </c>
      <c r="J10" s="38">
        <f>+[2]ריכוז!$H$64</f>
        <v>8.3564567603329448E-2</v>
      </c>
      <c r="K10" s="38">
        <f>+[2]ריכוז!$H$66</f>
        <v>1.5510481048508034E-2</v>
      </c>
    </row>
    <row r="11" spans="1:11" ht="15.75" thickBot="1" x14ac:dyDescent="0.3">
      <c r="A11" s="39" t="s">
        <v>25</v>
      </c>
      <c r="B11" s="40"/>
      <c r="C11" s="29"/>
      <c r="D11" s="38">
        <f>+[2]ריכוז!$I$52</f>
        <v>0.1940682540977206</v>
      </c>
      <c r="E11" s="38">
        <f>+[2]ריכוז!$I$58</f>
        <v>0.17175217406250207</v>
      </c>
      <c r="F11" s="38">
        <f>+[2]ריכוז!$I$56</f>
        <v>0.22475960920315985</v>
      </c>
      <c r="G11" s="38">
        <f>+[2]ריכוז!$I$54</f>
        <v>7.0921281125899502E-2</v>
      </c>
      <c r="H11" s="38">
        <f>+[2]ריכוז!$I$60</f>
        <v>0.24980344417829042</v>
      </c>
      <c r="I11" s="38">
        <f>+[2]ריכוז!$I$62</f>
        <v>0</v>
      </c>
      <c r="J11" s="38">
        <f>+[2]ריכוז!$I$64</f>
        <v>0.18467114434628312</v>
      </c>
      <c r="K11" s="38">
        <f>+[2]ריכוז!$I$66</f>
        <v>0</v>
      </c>
    </row>
    <row r="12" spans="1:11" ht="15.75" thickBot="1" x14ac:dyDescent="0.3">
      <c r="A12" s="39" t="s">
        <v>4</v>
      </c>
      <c r="B12" s="40"/>
      <c r="C12" s="18"/>
      <c r="D12" s="38">
        <f>+[2]ריכוז!$D$52</f>
        <v>14.396815020140385</v>
      </c>
      <c r="E12" s="38">
        <f>+[2]ריכוז!$D$58</f>
        <v>14.050459068922304</v>
      </c>
      <c r="F12" s="38">
        <f>+[2]ריכוז!$D$56</f>
        <v>11.178844062312109</v>
      </c>
      <c r="G12" s="38">
        <f>+[2]ריכוז!$D$54</f>
        <v>8.0474046494257259</v>
      </c>
      <c r="H12" s="38">
        <f>+[2]ריכוז!$D$60</f>
        <v>21.565639870590502</v>
      </c>
      <c r="I12" s="38">
        <f>+[2]ריכוז!$D$62</f>
        <v>7.4136035478078455E-2</v>
      </c>
      <c r="J12" s="38">
        <f>+[2]ריכוז!$D$64</f>
        <v>16.227950446672335</v>
      </c>
      <c r="K12" s="38">
        <f>+[2]ריכוז!$D$66</f>
        <v>2.1836122100969968</v>
      </c>
    </row>
    <row r="13" spans="1:11" ht="15.75" thickBot="1" x14ac:dyDescent="0.3">
      <c r="A13" s="41" t="s">
        <v>7</v>
      </c>
      <c r="B13" s="42"/>
      <c r="C13" s="19">
        <f>SUM(C6:C7)</f>
        <v>2253640</v>
      </c>
      <c r="D13" s="17"/>
      <c r="E13" s="17"/>
      <c r="F13" s="17"/>
      <c r="G13" s="17"/>
      <c r="H13" s="17"/>
      <c r="I13" s="17"/>
      <c r="J13" s="17"/>
      <c r="K13" s="17"/>
    </row>
    <row r="14" spans="1:11" x14ac:dyDescent="0.2">
      <c r="C14" s="22">
        <f>'הרכב נכסים כללית'!C30-C13</f>
        <v>0</v>
      </c>
    </row>
  </sheetData>
  <mergeCells count="9">
    <mergeCell ref="A10:B10"/>
    <mergeCell ref="A11:B11"/>
    <mergeCell ref="A12:B12"/>
    <mergeCell ref="A13:B13"/>
    <mergeCell ref="C4:C5"/>
    <mergeCell ref="A4:B5"/>
    <mergeCell ref="A6:A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B2:K43"/>
  <sheetViews>
    <sheetView rightToLeft="1" tabSelected="1" zoomScale="85" zoomScaleNormal="85" workbookViewId="0">
      <selection activeCell="B3" sqref="B3"/>
    </sheetView>
  </sheetViews>
  <sheetFormatPr defaultRowHeight="14.25" x14ac:dyDescent="0.2"/>
  <cols>
    <col min="1" max="1" width="9" style="1"/>
    <col min="2" max="2" width="25.125" style="1" bestFit="1" customWidth="1"/>
    <col min="3" max="3" width="14.125" style="1" bestFit="1" customWidth="1"/>
    <col min="4" max="4" width="11.875" style="1" bestFit="1" customWidth="1"/>
    <col min="5" max="5" width="10.875" style="1" bestFit="1" customWidth="1"/>
    <col min="6" max="6" width="11.875" style="1" bestFit="1" customWidth="1"/>
    <col min="7" max="7" width="11.875" style="1" customWidth="1"/>
    <col min="8" max="16384" width="9" style="1"/>
  </cols>
  <sheetData>
    <row r="2" spans="2:11" ht="15" x14ac:dyDescent="0.25">
      <c r="B2" s="7" t="s">
        <v>39</v>
      </c>
    </row>
    <row r="4" spans="2:11" ht="63.75" x14ac:dyDescent="0.2">
      <c r="B4" s="4"/>
      <c r="C4" s="33" t="s">
        <v>26</v>
      </c>
      <c r="D4" s="33" t="s">
        <v>32</v>
      </c>
      <c r="E4" s="33" t="s">
        <v>33</v>
      </c>
      <c r="F4" s="33" t="s">
        <v>34</v>
      </c>
      <c r="G4" s="33" t="s">
        <v>35</v>
      </c>
      <c r="H4" s="33" t="s">
        <v>23</v>
      </c>
      <c r="I4" s="33" t="s">
        <v>37</v>
      </c>
      <c r="J4" s="33" t="s">
        <v>38</v>
      </c>
      <c r="K4" s="33"/>
    </row>
    <row r="5" spans="2:11" x14ac:dyDescent="0.2">
      <c r="B5" s="4" t="s">
        <v>11</v>
      </c>
      <c r="C5" s="6">
        <f t="shared" ref="C5:D12" si="0">C20/C$28</f>
        <v>0.35264186365786521</v>
      </c>
      <c r="D5" s="6">
        <f>D20/D$28</f>
        <v>0.41103040755534009</v>
      </c>
      <c r="E5" s="6">
        <f>E20/E$28</f>
        <v>0.35210677241003052</v>
      </c>
      <c r="F5" s="6">
        <f t="shared" ref="F5:H5" si="1">F20/F$28</f>
        <v>0.24070314494462611</v>
      </c>
      <c r="G5" s="6">
        <f t="shared" si="1"/>
        <v>0.69459704195593119</v>
      </c>
      <c r="H5" s="6">
        <f t="shared" si="1"/>
        <v>0</v>
      </c>
      <c r="I5" s="6">
        <f t="shared" ref="I5:J5" si="2">I20/I$28</f>
        <v>0.97579803307510571</v>
      </c>
      <c r="J5" s="6">
        <f t="shared" si="2"/>
        <v>8.3650190114068438E-3</v>
      </c>
    </row>
    <row r="6" spans="2:11" x14ac:dyDescent="0.2">
      <c r="B6" s="4" t="s">
        <v>12</v>
      </c>
      <c r="C6" s="6">
        <f t="shared" si="0"/>
        <v>0.15072297581032987</v>
      </c>
      <c r="D6" s="6">
        <f t="shared" si="0"/>
        <v>0.14977969788364101</v>
      </c>
      <c r="E6" s="6">
        <f t="shared" ref="E6:E12" si="3">E21/E$28</f>
        <v>0.25621918683175759</v>
      </c>
      <c r="F6" s="6">
        <f t="shared" ref="F6:H6" si="4">F21/F$28</f>
        <v>0.30969255643759347</v>
      </c>
      <c r="G6" s="6">
        <f t="shared" si="4"/>
        <v>0.1129892343294094</v>
      </c>
      <c r="H6" s="6">
        <f t="shared" si="4"/>
        <v>0.89014007140895357</v>
      </c>
      <c r="I6" s="6">
        <f t="shared" ref="I6:J6" si="5">I21/I$28</f>
        <v>0</v>
      </c>
      <c r="J6" s="6">
        <f t="shared" si="5"/>
        <v>0.85209125475285175</v>
      </c>
    </row>
    <row r="7" spans="2:11" x14ac:dyDescent="0.2">
      <c r="B7" s="4" t="s">
        <v>13</v>
      </c>
      <c r="C7" s="6">
        <f t="shared" si="0"/>
        <v>0.12442284373435716</v>
      </c>
      <c r="D7" s="6">
        <f t="shared" si="0"/>
        <v>0.12229520340585213</v>
      </c>
      <c r="E7" s="6">
        <f t="shared" si="3"/>
        <v>0.13041164064111349</v>
      </c>
      <c r="F7" s="6">
        <f t="shared" ref="F7:H7" si="6">F22/F$28</f>
        <v>0.18489162280115246</v>
      </c>
      <c r="G7" s="6">
        <f t="shared" si="6"/>
        <v>1.8029982895663547E-2</v>
      </c>
      <c r="H7" s="6">
        <f t="shared" si="6"/>
        <v>0</v>
      </c>
      <c r="I7" s="6">
        <f t="shared" ref="I7:J7" si="7">I22/I$28</f>
        <v>0</v>
      </c>
      <c r="J7" s="6">
        <f t="shared" si="7"/>
        <v>0</v>
      </c>
    </row>
    <row r="8" spans="2:11" x14ac:dyDescent="0.2">
      <c r="B8" s="4" t="s">
        <v>14</v>
      </c>
      <c r="C8" s="6">
        <f t="shared" si="0"/>
        <v>5.9862967490428673E-2</v>
      </c>
      <c r="D8" s="6">
        <f t="shared" si="0"/>
        <v>7.2860581151405687E-2</v>
      </c>
      <c r="E8" s="6">
        <f t="shared" si="3"/>
        <v>5.9307655970352827E-2</v>
      </c>
      <c r="F8" s="6">
        <f t="shared" ref="F8:H8" si="8">F23/F$28</f>
        <v>7.2478391422215196E-2</v>
      </c>
      <c r="G8" s="6">
        <f t="shared" si="8"/>
        <v>0.15719891337156655</v>
      </c>
      <c r="H8" s="6">
        <f t="shared" si="8"/>
        <v>9.6127437517165612E-2</v>
      </c>
      <c r="I8" s="6">
        <f t="shared" ref="I8:J8" si="9">I23/I$28</f>
        <v>2.1537278171529037E-2</v>
      </c>
      <c r="J8" s="6">
        <f t="shared" si="9"/>
        <v>0.14562737642585552</v>
      </c>
    </row>
    <row r="9" spans="2:11" x14ac:dyDescent="0.2">
      <c r="B9" s="4" t="s">
        <v>10</v>
      </c>
      <c r="C9" s="6">
        <f t="shared" si="0"/>
        <v>0.16269340574073182</v>
      </c>
      <c r="D9" s="6">
        <f t="shared" si="0"/>
        <v>0.15217506331630121</v>
      </c>
      <c r="E9" s="6">
        <f t="shared" si="3"/>
        <v>0.15178209060485293</v>
      </c>
      <c r="F9" s="6">
        <f t="shared" ref="F9:H9" si="10">F24/F$28</f>
        <v>0.17674661739141007</v>
      </c>
      <c r="G9" s="6">
        <f t="shared" si="10"/>
        <v>0</v>
      </c>
      <c r="H9" s="6">
        <f t="shared" si="10"/>
        <v>0</v>
      </c>
      <c r="I9" s="6">
        <f t="shared" ref="I9:J9" si="11">I24/I$28</f>
        <v>0</v>
      </c>
      <c r="J9" s="6">
        <f t="shared" si="11"/>
        <v>0</v>
      </c>
    </row>
    <row r="10" spans="2:11" x14ac:dyDescent="0.2">
      <c r="B10" s="4" t="s">
        <v>15</v>
      </c>
      <c r="C10" s="6">
        <f t="shared" si="0"/>
        <v>0</v>
      </c>
      <c r="D10" s="6">
        <f t="shared" si="0"/>
        <v>0</v>
      </c>
      <c r="E10" s="6">
        <f t="shared" si="3"/>
        <v>0</v>
      </c>
      <c r="F10" s="6">
        <f t="shared" ref="F10:H10" si="12">F25/F$28</f>
        <v>0</v>
      </c>
      <c r="G10" s="6">
        <f t="shared" si="12"/>
        <v>0</v>
      </c>
      <c r="H10" s="6">
        <f t="shared" si="12"/>
        <v>0</v>
      </c>
      <c r="I10" s="6">
        <f t="shared" ref="I10:J10" si="13">I25/I$28</f>
        <v>0</v>
      </c>
      <c r="J10" s="6">
        <f t="shared" si="13"/>
        <v>0</v>
      </c>
    </row>
    <row r="11" spans="2:11" x14ac:dyDescent="0.2">
      <c r="B11" s="4" t="s">
        <v>16</v>
      </c>
      <c r="C11" s="6">
        <f t="shared" si="0"/>
        <v>6.5585604014008116E-3</v>
      </c>
      <c r="D11" s="6">
        <f t="shared" si="0"/>
        <v>1.3857367786553633E-3</v>
      </c>
      <c r="E11" s="6">
        <f t="shared" si="3"/>
        <v>0</v>
      </c>
      <c r="F11" s="6">
        <f t="shared" ref="F11:H11" si="14">F26/F$28</f>
        <v>0</v>
      </c>
      <c r="G11" s="6">
        <f t="shared" si="14"/>
        <v>0</v>
      </c>
      <c r="H11" s="6">
        <f t="shared" si="14"/>
        <v>0</v>
      </c>
      <c r="I11" s="6">
        <f t="shared" ref="I11:J11" si="15">I26/I$28</f>
        <v>0</v>
      </c>
      <c r="J11" s="6">
        <f t="shared" si="15"/>
        <v>0</v>
      </c>
    </row>
    <row r="12" spans="2:11" x14ac:dyDescent="0.2">
      <c r="B12" s="4" t="s">
        <v>17</v>
      </c>
      <c r="C12" s="6">
        <f t="shared" si="0"/>
        <v>0.14309738316488649</v>
      </c>
      <c r="D12" s="6">
        <f t="shared" si="0"/>
        <v>9.0473309908804506E-2</v>
      </c>
      <c r="E12" s="6">
        <f t="shared" si="3"/>
        <v>5.0172653541892605E-2</v>
      </c>
      <c r="F12" s="6">
        <f t="shared" ref="F12:H12" si="16">F27/F$28</f>
        <v>1.5487667003002711E-2</v>
      </c>
      <c r="G12" s="6">
        <f t="shared" si="16"/>
        <v>1.7184827447429319E-2</v>
      </c>
      <c r="H12" s="6">
        <f t="shared" si="16"/>
        <v>1.3732491073880802E-2</v>
      </c>
      <c r="I12" s="6">
        <f t="shared" ref="I12:J12" si="17">I27/I$28</f>
        <v>2.6646887533651998E-3</v>
      </c>
      <c r="J12" s="6">
        <f t="shared" si="17"/>
        <v>-6.0836501901140681E-3</v>
      </c>
    </row>
    <row r="13" spans="2:11" x14ac:dyDescent="0.2">
      <c r="B13" s="2"/>
      <c r="C13" s="3"/>
    </row>
    <row r="16" spans="2:11" x14ac:dyDescent="0.2">
      <c r="C16" s="20">
        <f>SUM(C5:C15)</f>
        <v>1</v>
      </c>
      <c r="D16" s="20">
        <f t="shared" ref="D16:J16" si="18">SUM(D5:D15)</f>
        <v>1</v>
      </c>
      <c r="E16" s="20">
        <f t="shared" si="18"/>
        <v>0.99999999999999989</v>
      </c>
      <c r="F16" s="20">
        <f t="shared" si="18"/>
        <v>1</v>
      </c>
      <c r="G16" s="20">
        <f t="shared" si="18"/>
        <v>1</v>
      </c>
      <c r="H16" s="20">
        <f t="shared" si="18"/>
        <v>0.99999999999999989</v>
      </c>
      <c r="I16" s="20">
        <f t="shared" si="18"/>
        <v>1</v>
      </c>
      <c r="J16" s="20">
        <f t="shared" si="18"/>
        <v>1</v>
      </c>
    </row>
    <row r="20" spans="2:10" x14ac:dyDescent="0.2">
      <c r="B20" s="4" t="s">
        <v>11</v>
      </c>
      <c r="C20" s="21">
        <f>ROUND('[3]סיכום 12.2021 '!B13,0)</f>
        <v>358580</v>
      </c>
      <c r="D20" s="21">
        <f>ROUND('[3]סיכום 12.2021 '!C13,0)</f>
        <v>287420</v>
      </c>
      <c r="E20" s="21">
        <f>ROUND('[3]סיכום 12.2021 '!D13,0)</f>
        <v>52922</v>
      </c>
      <c r="F20" s="21">
        <f>ROUND('[3]סיכום 12.2021 '!E13,0)</f>
        <v>19800</v>
      </c>
      <c r="G20" s="21">
        <f>ROUND('[3]סיכום 12.2021 '!H13,0)</f>
        <v>34518</v>
      </c>
      <c r="H20" s="21">
        <f>ROUND('[3]סיכום 12.2021 '!I13,0)</f>
        <v>0</v>
      </c>
      <c r="I20" s="21">
        <f>ROUND('[3]סיכום 12.2021 '!J13,0)</f>
        <v>35521</v>
      </c>
      <c r="J20" s="21">
        <f>ROUND('[3]סיכום 12.2021 '!K13,0)</f>
        <v>22</v>
      </c>
    </row>
    <row r="21" spans="2:10" x14ac:dyDescent="0.2">
      <c r="B21" s="4" t="s">
        <v>12</v>
      </c>
      <c r="C21" s="21">
        <f>ROUND('[3]סיכום 12.2021 '!B14,0)</f>
        <v>153261</v>
      </c>
      <c r="D21" s="21">
        <f>ROUND('[3]סיכום 12.2021 '!C14,0)</f>
        <v>104736</v>
      </c>
      <c r="E21" s="21">
        <f>ROUND('[3]סיכום 12.2021 '!D14,0)</f>
        <v>38510</v>
      </c>
      <c r="F21" s="21">
        <f>ROUND('[3]סיכום 12.2021 '!E14,0)</f>
        <v>25475</v>
      </c>
      <c r="G21" s="21">
        <f>ROUND('[3]סיכום 12.2021 '!H14,0)</f>
        <v>5615</v>
      </c>
      <c r="H21" s="21">
        <f>ROUND('[3]סיכום 12.2021 '!I14,0)</f>
        <v>3241</v>
      </c>
      <c r="I21" s="21">
        <f>ROUND('[3]סיכום 12.2021 '!J14,0)</f>
        <v>0</v>
      </c>
      <c r="J21" s="21">
        <f>ROUND('[3]סיכום 12.2021 '!K14,0)</f>
        <v>2241</v>
      </c>
    </row>
    <row r="22" spans="2:10" x14ac:dyDescent="0.2">
      <c r="B22" s="4" t="s">
        <v>13</v>
      </c>
      <c r="C22" s="21">
        <f>ROUND('[3]סיכום 12.2021 '!B15,0)</f>
        <v>126518</v>
      </c>
      <c r="D22" s="21">
        <f>ROUND('[3]סיכום 12.2021 '!C15,0)</f>
        <v>85517</v>
      </c>
      <c r="E22" s="21">
        <f>ROUND('[3]סיכום 12.2021 '!D15,0)</f>
        <v>19601</v>
      </c>
      <c r="F22" s="21">
        <f>ROUND('[3]סיכום 12.2021 '!E15,0)</f>
        <v>15209</v>
      </c>
      <c r="G22" s="21">
        <f>ROUND('[3]סיכום 12.2021 '!H15,0)</f>
        <v>896</v>
      </c>
      <c r="H22" s="21">
        <f>ROUND('[3]סיכום 12.2021 '!I15,0)</f>
        <v>0</v>
      </c>
      <c r="I22" s="21">
        <f>ROUND('[3]סיכום 12.2021 '!J15,0)</f>
        <v>0</v>
      </c>
      <c r="J22" s="21">
        <f>ROUND('[3]סיכום 12.2021 '!K15,0)</f>
        <v>0</v>
      </c>
    </row>
    <row r="23" spans="2:10" x14ac:dyDescent="0.2">
      <c r="B23" s="4" t="s">
        <v>14</v>
      </c>
      <c r="C23" s="21">
        <f>ROUND('[3]סיכום 12.2021 '!B16,0)</f>
        <v>60871</v>
      </c>
      <c r="D23" s="21">
        <f>ROUND('[3]סיכום 12.2021 '!C16,0)</f>
        <v>50949</v>
      </c>
      <c r="E23" s="21">
        <f>ROUND('[3]סיכום 12.2021 '!D16,0)</f>
        <v>8914</v>
      </c>
      <c r="F23" s="21">
        <f>ROUND('[3]סיכום 12.2021 '!E16,0)</f>
        <v>5962</v>
      </c>
      <c r="G23" s="21">
        <f>ROUND('[3]סיכום 12.2021 '!H16,0)</f>
        <v>7812</v>
      </c>
      <c r="H23" s="21">
        <f>ROUND('[3]סיכום 12.2021 '!I16,0)</f>
        <v>350</v>
      </c>
      <c r="I23" s="21">
        <f>ROUND('[3]סיכום 12.2021 '!J16,0)</f>
        <v>784</v>
      </c>
      <c r="J23" s="21">
        <f>ROUND('[3]סיכום 12.2021 '!K16,0)</f>
        <v>383</v>
      </c>
    </row>
    <row r="24" spans="2:10" x14ac:dyDescent="0.2">
      <c r="B24" s="4" t="s">
        <v>10</v>
      </c>
      <c r="C24" s="21">
        <f>ROUND('[3]סיכום 12.2021 '!B17,0)</f>
        <v>165433</v>
      </c>
      <c r="D24" s="21">
        <f>ROUND('[3]סיכום 12.2021 '!C17,0)</f>
        <v>106411</v>
      </c>
      <c r="E24" s="21">
        <f>ROUND('[3]סיכום 12.2021 '!D17,0)</f>
        <v>22813</v>
      </c>
      <c r="F24" s="21">
        <f>ROUND('[3]סיכום 12.2021 '!E17,0)</f>
        <v>14539</v>
      </c>
      <c r="G24" s="21">
        <f>ROUND('[3]סיכום 12.2021 '!H17,0)</f>
        <v>0</v>
      </c>
      <c r="H24" s="21">
        <f>ROUND('[3]סיכום 12.2021 '!I17,0)</f>
        <v>0</v>
      </c>
      <c r="I24" s="21">
        <f>ROUND('[3]סיכום 12.2021 '!J17,0)</f>
        <v>0</v>
      </c>
      <c r="J24" s="21">
        <f>ROUND('[3]סיכום 12.2021 '!K17,0)</f>
        <v>0</v>
      </c>
    </row>
    <row r="25" spans="2:10" x14ac:dyDescent="0.2">
      <c r="B25" s="4" t="s">
        <v>15</v>
      </c>
      <c r="C25" s="21"/>
      <c r="D25" s="21"/>
      <c r="E25" s="21"/>
      <c r="F25" s="21"/>
      <c r="G25" s="21"/>
      <c r="H25" s="21"/>
      <c r="I25" s="21"/>
      <c r="J25" s="21"/>
    </row>
    <row r="26" spans="2:10" x14ac:dyDescent="0.2">
      <c r="B26" s="4" t="s">
        <v>16</v>
      </c>
      <c r="C26" s="21">
        <f>ROUND('[3]סיכום 12.2021 '!B18,0)</f>
        <v>6669</v>
      </c>
      <c r="D26" s="21">
        <f>ROUND('[3]סיכום 12.2021 '!C18,0)</f>
        <v>969</v>
      </c>
      <c r="E26" s="21">
        <f>ROUND('[3]סיכום 12.2021 '!D18,0)</f>
        <v>0</v>
      </c>
      <c r="F26" s="21">
        <f>ROUND('[3]סיכום 12.2021 '!E18,0)</f>
        <v>0</v>
      </c>
      <c r="G26" s="21">
        <f>ROUND('[3]סיכום 12.2021 '!H18,0)</f>
        <v>0</v>
      </c>
      <c r="H26" s="21">
        <f>ROUND('[3]סיכום 12.2021 '!I18,0)</f>
        <v>0</v>
      </c>
      <c r="I26" s="21">
        <f>ROUND('[3]סיכום 12.2021 '!J18,0)</f>
        <v>0</v>
      </c>
      <c r="J26" s="21">
        <f>ROUND('[3]סיכום 12.2021 '!K18,0)</f>
        <v>0</v>
      </c>
    </row>
    <row r="27" spans="2:10" x14ac:dyDescent="0.2">
      <c r="B27" s="4" t="s">
        <v>17</v>
      </c>
      <c r="C27" s="34">
        <f t="shared" ref="C27" si="19">C28-SUM(C20:C26)</f>
        <v>145507</v>
      </c>
      <c r="D27" s="34">
        <f t="shared" ref="D27" si="20">D28-SUM(D20:D26)</f>
        <v>63265</v>
      </c>
      <c r="E27" s="34">
        <f t="shared" ref="E27" si="21">E28-SUM(E20:E26)</f>
        <v>7541</v>
      </c>
      <c r="F27" s="34">
        <f t="shared" ref="F27" si="22">F28-SUM(F20:F26)</f>
        <v>1274</v>
      </c>
      <c r="G27" s="34">
        <f t="shared" ref="G27" si="23">G28-SUM(G20:G26)</f>
        <v>854</v>
      </c>
      <c r="H27" s="34">
        <f t="shared" ref="H27:J27" si="24">H28-SUM(H20:H26)</f>
        <v>50</v>
      </c>
      <c r="I27" s="34">
        <f t="shared" si="24"/>
        <v>97</v>
      </c>
      <c r="J27" s="34">
        <f t="shared" si="24"/>
        <v>-16</v>
      </c>
    </row>
    <row r="28" spans="2:10" ht="15" x14ac:dyDescent="0.25">
      <c r="B28" s="23" t="s">
        <v>18</v>
      </c>
      <c r="C28" s="24">
        <f>ROUND('[4]נכסים לפי אפיק'!$C$29/1000,0)-2</f>
        <v>1016839</v>
      </c>
      <c r="D28" s="24">
        <f>ROUND('[4]נכסים לפי אפיק'!$J$29/1000,0)</f>
        <v>699267</v>
      </c>
      <c r="E28" s="24">
        <f>ROUND('[4]נכסים לפי אפיק'!$I$29/1000,0)</f>
        <v>150301</v>
      </c>
      <c r="F28" s="24">
        <f>ROUND('[4]נכסים לפי אפיק'!$H$29/1000,0)</f>
        <v>82259</v>
      </c>
      <c r="G28" s="24">
        <f>ROUND('[4]נכסים לפי אפיק'!$E$29/1000,0)</f>
        <v>49695</v>
      </c>
      <c r="H28" s="24">
        <f>ROUND('[4]נכסים לפי אפיק'!$F$29/1000,0)</f>
        <v>3641</v>
      </c>
      <c r="I28" s="24">
        <f>ROUND('[4]נכסים לפי אפיק'!$G$29/1000,0)</f>
        <v>36402</v>
      </c>
      <c r="J28" s="24">
        <f>ROUND('[4]נכסים לפי אפיק'!$D$29/1000,0)</f>
        <v>2630</v>
      </c>
    </row>
    <row r="29" spans="2:10" ht="15" x14ac:dyDescent="0.25">
      <c r="B29" s="27" t="s">
        <v>19</v>
      </c>
      <c r="C29" s="24">
        <f>ROUND(('[4]נכסים לפי אפיק'!$K$29+'[4]נכסים לפי אפיק'!$L$29+'[4]נכסים לפי אפיק'!$M$29)/1000,0)</f>
        <v>212606</v>
      </c>
    </row>
    <row r="30" spans="2:10" ht="15" thickBot="1" x14ac:dyDescent="0.25">
      <c r="B30" s="25" t="s">
        <v>20</v>
      </c>
      <c r="C30" s="26">
        <f>SUM(C28:J28,C29)</f>
        <v>2253640</v>
      </c>
    </row>
    <row r="31" spans="2:10" ht="3.75" customHeight="1" thickTop="1" x14ac:dyDescent="0.2"/>
    <row r="32" spans="2:10" ht="15" thickBot="1" x14ac:dyDescent="0.25">
      <c r="B32" s="1" t="s">
        <v>21</v>
      </c>
      <c r="C32" s="28">
        <f>'[4]דוח תנועה'!$C$61</f>
        <v>2253640</v>
      </c>
    </row>
    <row r="33" spans="2:3" ht="15" thickTop="1" x14ac:dyDescent="0.2">
      <c r="B33" s="1" t="s">
        <v>22</v>
      </c>
      <c r="C33" s="22">
        <f>C32-C30</f>
        <v>0</v>
      </c>
    </row>
    <row r="37" spans="2:3" x14ac:dyDescent="0.2">
      <c r="B37" s="2" t="s">
        <v>28</v>
      </c>
      <c r="C37" s="8">
        <f>+ROUND('[4]חייבים A'!$F$68,0)</f>
        <v>45458</v>
      </c>
    </row>
    <row r="38" spans="2:3" x14ac:dyDescent="0.2">
      <c r="B38" s="2" t="s">
        <v>27</v>
      </c>
      <c r="C38" s="36">
        <f>'[4]זכאים B'!$F$80</f>
        <v>-14827</v>
      </c>
    </row>
    <row r="39" spans="2:3" x14ac:dyDescent="0.2">
      <c r="C39" s="35">
        <f>SUM(C37:C38)</f>
        <v>30631</v>
      </c>
    </row>
    <row r="40" spans="2:3" x14ac:dyDescent="0.2">
      <c r="C40" s="37"/>
    </row>
    <row r="41" spans="2:3" x14ac:dyDescent="0.2">
      <c r="B41" s="2" t="s">
        <v>29</v>
      </c>
      <c r="C41" s="22">
        <f>SUM('[3]סיכום 12.2021 '!$B$20:$L$20)</f>
        <v>2223009.7837222065</v>
      </c>
    </row>
    <row r="42" spans="2:3" x14ac:dyDescent="0.2">
      <c r="B42" s="2" t="s">
        <v>30</v>
      </c>
      <c r="C42" s="22">
        <f>C32</f>
        <v>2253640</v>
      </c>
    </row>
    <row r="43" spans="2:3" x14ac:dyDescent="0.2">
      <c r="C43" s="22">
        <f>C42-C41</f>
        <v>30630.216277793515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7" t="s">
        <v>31</v>
      </c>
    </row>
    <row r="4" spans="2:3" ht="28.5" x14ac:dyDescent="0.2">
      <c r="B4" s="4"/>
      <c r="C4" s="5" t="s">
        <v>9</v>
      </c>
    </row>
    <row r="5" spans="2:3" x14ac:dyDescent="0.2">
      <c r="B5" s="4" t="s">
        <v>11</v>
      </c>
      <c r="C5" s="6">
        <f>C20/$C$28</f>
        <v>1.4125966769881463E-2</v>
      </c>
    </row>
    <row r="6" spans="2:3" x14ac:dyDescent="0.2">
      <c r="B6" s="4" t="s">
        <v>12</v>
      </c>
      <c r="C6" s="6">
        <f t="shared" ref="C6:C12" si="0">C21/$C$28</f>
        <v>0.22574820061814138</v>
      </c>
    </row>
    <row r="7" spans="2:3" x14ac:dyDescent="0.2">
      <c r="B7" s="4" t="s">
        <v>13</v>
      </c>
      <c r="C7" s="6">
        <f t="shared" si="0"/>
        <v>0.24176713431434829</v>
      </c>
    </row>
    <row r="8" spans="2:3" x14ac:dyDescent="0.2">
      <c r="B8" s="4" t="s">
        <v>14</v>
      </c>
      <c r="C8" s="6">
        <f t="shared" si="0"/>
        <v>1.2679963009488362E-2</v>
      </c>
    </row>
    <row r="9" spans="2:3" x14ac:dyDescent="0.2">
      <c r="B9" s="4" t="s">
        <v>10</v>
      </c>
      <c r="C9" s="6">
        <f t="shared" si="0"/>
        <v>5.063661014750088E-3</v>
      </c>
    </row>
    <row r="10" spans="2:3" x14ac:dyDescent="0.2">
      <c r="B10" s="4" t="s">
        <v>15</v>
      </c>
      <c r="C10" s="6">
        <f t="shared" si="0"/>
        <v>0</v>
      </c>
    </row>
    <row r="11" spans="2:3" x14ac:dyDescent="0.2">
      <c r="B11" s="4" t="s">
        <v>16</v>
      </c>
      <c r="C11" s="6">
        <f t="shared" si="0"/>
        <v>6.1507427339041953E-4</v>
      </c>
    </row>
    <row r="12" spans="2:3" x14ac:dyDescent="0.2">
      <c r="B12" s="4" t="s">
        <v>17</v>
      </c>
      <c r="C12" s="6">
        <f t="shared" si="0"/>
        <v>0.5</v>
      </c>
    </row>
    <row r="13" spans="2:3" x14ac:dyDescent="0.2">
      <c r="B13" s="2"/>
      <c r="C13" s="3"/>
    </row>
    <row r="16" spans="2:3" x14ac:dyDescent="0.2">
      <c r="C16" s="20">
        <f>SUM(C5:C15)</f>
        <v>1</v>
      </c>
    </row>
    <row r="20" spans="2:3" x14ac:dyDescent="0.2">
      <c r="B20" s="4" t="s">
        <v>11</v>
      </c>
      <c r="C20" s="21">
        <f>ROUND('[3]סיכום 12.2021 '!B32,0)</f>
        <v>512148</v>
      </c>
    </row>
    <row r="21" spans="2:3" x14ac:dyDescent="0.2">
      <c r="B21" s="4" t="s">
        <v>12</v>
      </c>
      <c r="C21" s="21">
        <f>ROUND('[3]סיכום 12.2021 '!B33,0)</f>
        <v>8184678</v>
      </c>
    </row>
    <row r="22" spans="2:3" x14ac:dyDescent="0.2">
      <c r="B22" s="4" t="s">
        <v>13</v>
      </c>
      <c r="C22" s="21">
        <f>ROUND('[3]סיכום 12.2021 '!B34,0)</f>
        <v>8765457</v>
      </c>
    </row>
    <row r="23" spans="2:3" x14ac:dyDescent="0.2">
      <c r="B23" s="4" t="s">
        <v>14</v>
      </c>
      <c r="C23" s="21">
        <f>ROUND('[3]סיכום 12.2021 '!B35,0)</f>
        <v>459722</v>
      </c>
    </row>
    <row r="24" spans="2:3" x14ac:dyDescent="0.2">
      <c r="B24" s="4" t="s">
        <v>10</v>
      </c>
      <c r="C24" s="21">
        <f>ROUND('[3]סיכום 12.2021 '!B36,0)</f>
        <v>183587</v>
      </c>
    </row>
    <row r="25" spans="2:3" x14ac:dyDescent="0.2">
      <c r="B25" s="4" t="s">
        <v>15</v>
      </c>
      <c r="C25" s="21"/>
    </row>
    <row r="26" spans="2:3" x14ac:dyDescent="0.2">
      <c r="B26" s="4" t="s">
        <v>16</v>
      </c>
      <c r="C26" s="21">
        <f>ROUND('[3]סיכום 12.2021 '!B37,0)</f>
        <v>22300</v>
      </c>
    </row>
    <row r="27" spans="2:3" x14ac:dyDescent="0.2">
      <c r="B27" s="4" t="s">
        <v>17</v>
      </c>
      <c r="C27" s="31">
        <f>ROUND('[3]סיכום 12.2021 '!B38,0)+C37+C36+1</f>
        <v>18127892</v>
      </c>
    </row>
    <row r="28" spans="2:3" ht="15" x14ac:dyDescent="0.25">
      <c r="B28" s="23" t="s">
        <v>18</v>
      </c>
      <c r="C28" s="24">
        <f>SUM(C20:C27)</f>
        <v>36255784</v>
      </c>
    </row>
    <row r="29" spans="2:3" ht="15" x14ac:dyDescent="0.25">
      <c r="B29" s="27" t="s">
        <v>19</v>
      </c>
      <c r="C29" s="24"/>
    </row>
    <row r="30" spans="2:3" ht="15" thickBot="1" x14ac:dyDescent="0.25">
      <c r="B30" s="25" t="s">
        <v>20</v>
      </c>
      <c r="C30" s="26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21</v>
      </c>
      <c r="C32" s="30">
        <v>2475</v>
      </c>
    </row>
    <row r="33" spans="2:3" x14ac:dyDescent="0.2">
      <c r="B33" s="1" t="s">
        <v>22</v>
      </c>
      <c r="C33" s="22">
        <f>C32-C30</f>
        <v>-36253309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>
      <Value>71</Value>
      <Value>78</Value>
    </TaxCatchAll>
    <Harel_WhatWasUpdated xmlns="0b10fada-9d34-4c2d-8090-b9db555d658b" xsi:nil="true"/>
    <HarelAreaAndProductsTaxHTField xmlns="0b10fada-9d34-4c2d-8090-b9db555d65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17f6664b-d3c6-4198-a539-f1a845fc44f3</TermId>
        </TermInfo>
      </Terms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4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כללי</TermName>
          <TermId xmlns="http://schemas.microsoft.com/office/infopath/2007/PartnerControls">794a25fa-a847-4418-a0be-ceeec2703a8d</TermId>
        </TermInfo>
      </Terms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>דוח שנתי אחרון</Harel_SEO_File_KeyWords>
    <_dlc_DocId xmlns="21e3d994-461f-4904-b5d3-a3b49fb448a4">CUSTOMERS-1715-16221</_dlc_DocId>
    <_dlc_DocIdUrl xmlns="21e3d994-461f-4904-b5d3-a3b49fb448a4">
      <Url>https://www-edit.harel-ext.com/long-term-savings/pension/funds/reut/_layouts/15/DocIdRedir.aspx?ID=CUSTOMERS-1715-16221</Url>
      <Description>CUSTOMERS-1715-16221</Description>
    </_dlc_DocIdUrl>
  </documentManagement>
</p:properties>
</file>

<file path=customXml/itemProps1.xml><?xml version="1.0" encoding="utf-8"?>
<ds:datastoreItem xmlns:ds="http://schemas.openxmlformats.org/officeDocument/2006/customXml" ds:itemID="{9E91E234-344B-4073-B1EC-9FCC8287C9C4}"/>
</file>

<file path=customXml/itemProps2.xml><?xml version="1.0" encoding="utf-8"?>
<ds:datastoreItem xmlns:ds="http://schemas.openxmlformats.org/officeDocument/2006/customXml" ds:itemID="{9C111436-2D5E-466A-91DE-B354D88A372C}"/>
</file>

<file path=customXml/itemProps3.xml><?xml version="1.0" encoding="utf-8"?>
<ds:datastoreItem xmlns:ds="http://schemas.openxmlformats.org/officeDocument/2006/customXml" ds:itemID="{1DBAA720-3E3B-47DA-80A4-C69C4946DA6E}"/>
</file>

<file path=customXml/itemProps4.xml><?xml version="1.0" encoding="utf-8"?>
<ds:datastoreItem xmlns:ds="http://schemas.openxmlformats.org/officeDocument/2006/customXml" ds:itemID="{C8854FEF-8688-48D8-B8BE-74D73BC086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כללית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‏‏דוח שנתי אחרון 2021</dc:title>
  <dc:creator>hanitbo</dc:creator>
  <cp:lastModifiedBy>לנה אוסיפוב</cp:lastModifiedBy>
  <cp:lastPrinted>2021-03-03T11:19:35Z</cp:lastPrinted>
  <dcterms:created xsi:type="dcterms:W3CDTF">2011-02-14T09:56:38Z</dcterms:created>
  <dcterms:modified xsi:type="dcterms:W3CDTF">2022-03-30T09:22:19Z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_dlc_DocIdItemGuid">
    <vt:lpwstr>2d6de437-42e5-45d7-bc71-9603d1019f7c</vt:lpwstr>
  </property>
  <property fmtid="{D5CDD505-2E9C-101B-9397-08002B2CF9AE}" pid="4" name="Order">
    <vt:r8>1622100</vt:r8>
  </property>
  <property fmtid="{D5CDD505-2E9C-101B-9397-08002B2CF9AE}" pid="5" name="HarelActivitiesAndServicesTaxHTField">
    <vt:lpwstr/>
  </property>
  <property fmtid="{D5CDD505-2E9C-101B-9397-08002B2CF9AE}" pid="6" name="HarelInfoType">
    <vt:lpwstr/>
  </property>
  <property fmtid="{D5CDD505-2E9C-101B-9397-08002B2CF9AE}" pid="7" name="HarelServicesAndActivities">
    <vt:lpwstr>71;#מידע כללי|794a25fa-a847-4418-a0be-ceeec2703a8d</vt:lpwstr>
  </property>
  <property fmtid="{D5CDD505-2E9C-101B-9397-08002B2CF9AE}" pid="8" name="HarelAreaAndProducts">
    <vt:lpwstr>78;#פנסיה, גמל וחיסכון|17f6664b-d3c6-4198-a539-f1a845fc44f3</vt:lpwstr>
  </property>
  <property fmtid="{D5CDD505-2E9C-101B-9397-08002B2CF9AE}" pid="9" name="HarelActivitiesAndServices">
    <vt:lpwstr/>
  </property>
</Properties>
</file>